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C:\Users\gwynn\Dropbox\Apprise RHA\2022\"/>
    </mc:Choice>
  </mc:AlternateContent>
  <xr:revisionPtr revIDLastSave="0" documentId="13_ncr:1_{70379D51-D05A-4C62-9773-8D96FB75C233}" xr6:coauthVersionLast="47" xr6:coauthVersionMax="47" xr10:uidLastSave="{00000000-0000-0000-0000-000000000000}"/>
  <bookViews>
    <workbookView xWindow="-90" yWindow="-90" windowWidth="19380" windowHeight="10260" activeTab="4" xr2:uid="{00000000-000D-0000-FFFF-FFFF00000000}"/>
  </bookViews>
  <sheets>
    <sheet name="Introduction" sheetId="10" r:id="rId1"/>
    <sheet name="44t ARTIC" sheetId="6" r:id="rId2"/>
    <sheet name="TRAILER " sheetId="8" r:id="rId3"/>
    <sheet name="18t RIGID" sheetId="7" r:id="rId4"/>
    <sheet name="Another vehicle" sheetId="9" r:id="rId5"/>
    <sheet name="Notes on costs"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7" l="1"/>
  <c r="C10" i="7"/>
  <c r="D40" i="6"/>
  <c r="E8" i="6"/>
  <c r="C27" i="9" l="1"/>
  <c r="E27" i="9" s="1"/>
  <c r="C27" i="7"/>
  <c r="E27" i="7" s="1"/>
  <c r="E16" i="6"/>
  <c r="C28" i="6"/>
  <c r="E28" i="6" s="1"/>
  <c r="E22" i="6"/>
  <c r="E19" i="6"/>
  <c r="E18" i="6"/>
  <c r="C21" i="6"/>
  <c r="E21" i="6" s="1"/>
  <c r="E22" i="7" l="1"/>
  <c r="E19" i="7"/>
  <c r="E16" i="7"/>
  <c r="K21" i="6" l="1"/>
  <c r="I21" i="6"/>
  <c r="K15" i="8"/>
  <c r="I15" i="8"/>
  <c r="C15" i="8"/>
  <c r="K21" i="7"/>
  <c r="I21" i="7"/>
  <c r="C21" i="7"/>
  <c r="E29" i="7" l="1"/>
  <c r="E28" i="7"/>
  <c r="E20" i="8"/>
  <c r="E19" i="8"/>
  <c r="E26" i="9"/>
  <c r="C26" i="9"/>
  <c r="K26" i="7"/>
  <c r="I26" i="7"/>
  <c r="K27" i="6"/>
  <c r="I27" i="6"/>
  <c r="E30" i="6"/>
  <c r="E29" i="6"/>
  <c r="E21" i="9" l="1"/>
  <c r="C27" i="6"/>
  <c r="C21" i="9"/>
  <c r="K25" i="6" l="1"/>
  <c r="I25" i="6"/>
  <c r="K17" i="6"/>
  <c r="I17" i="6"/>
  <c r="K17" i="8"/>
  <c r="I17" i="8"/>
  <c r="K13" i="8"/>
  <c r="K16" i="8" s="1"/>
  <c r="I13" i="8"/>
  <c r="I16" i="8" s="1"/>
  <c r="K24" i="7"/>
  <c r="I24" i="7"/>
  <c r="K17" i="7"/>
  <c r="K23" i="7" s="1"/>
  <c r="I17" i="7"/>
  <c r="I23" i="7" s="1"/>
  <c r="E17" i="9"/>
  <c r="E23" i="9" s="1"/>
  <c r="C17" i="9"/>
  <c r="C23" i="9" s="1"/>
  <c r="E30" i="9" l="1"/>
  <c r="E31" i="9" s="1"/>
  <c r="E34" i="9" s="1"/>
  <c r="C30" i="9"/>
  <c r="C31" i="9" s="1"/>
  <c r="C34" i="9" s="1"/>
  <c r="E24" i="9" l="1"/>
  <c r="E35" i="9" s="1"/>
  <c r="C24" i="9"/>
  <c r="C35" i="9" s="1"/>
  <c r="K8" i="8"/>
  <c r="E10" i="8"/>
  <c r="E8" i="8"/>
  <c r="E13" i="7"/>
  <c r="E13" i="6"/>
  <c r="E24" i="8" l="1"/>
  <c r="K21" i="8"/>
  <c r="K22" i="8" s="1"/>
  <c r="K25" i="8" s="1"/>
  <c r="I21" i="8"/>
  <c r="I22" i="8" s="1"/>
  <c r="I25" i="8" s="1"/>
  <c r="C21" i="8"/>
  <c r="C22" i="8" s="1"/>
  <c r="C25" i="8" s="1"/>
  <c r="K26" i="8"/>
  <c r="I26" i="8"/>
  <c r="C13" i="8"/>
  <c r="C16" i="8" s="1"/>
  <c r="C23" i="6" s="1"/>
  <c r="E9" i="8"/>
  <c r="E7" i="8"/>
  <c r="E5" i="8"/>
  <c r="E15" i="8" s="1"/>
  <c r="I23" i="6" l="1"/>
  <c r="I24" i="6" s="1"/>
  <c r="K23" i="6"/>
  <c r="K24" i="6" s="1"/>
  <c r="E21" i="8"/>
  <c r="E22" i="8" s="1"/>
  <c r="E25" i="8" s="1"/>
  <c r="E13" i="8"/>
  <c r="E16" i="8" s="1"/>
  <c r="C17" i="8" l="1"/>
  <c r="C26" i="8" s="1"/>
  <c r="E17" i="8"/>
  <c r="E26" i="8" s="1"/>
  <c r="E23" i="6"/>
  <c r="E33" i="7"/>
  <c r="K30" i="7"/>
  <c r="K31" i="7" s="1"/>
  <c r="K34" i="7" s="1"/>
  <c r="I30" i="7"/>
  <c r="I31" i="7" s="1"/>
  <c r="I34" i="7" s="1"/>
  <c r="C26" i="7"/>
  <c r="C30" i="7" s="1"/>
  <c r="C31" i="7" s="1"/>
  <c r="C34" i="7" s="1"/>
  <c r="K35" i="7"/>
  <c r="I35" i="7"/>
  <c r="C17" i="7"/>
  <c r="C23" i="7" s="1"/>
  <c r="E11" i="7"/>
  <c r="E10" i="7"/>
  <c r="E9" i="7"/>
  <c r="E5" i="7"/>
  <c r="E21" i="7" s="1"/>
  <c r="C24" i="7" l="1"/>
  <c r="C35" i="7" s="1"/>
  <c r="E26" i="7"/>
  <c r="E30" i="7" s="1"/>
  <c r="E31" i="7" s="1"/>
  <c r="E34" i="7" s="1"/>
  <c r="E17" i="7"/>
  <c r="K31" i="6"/>
  <c r="K32" i="6" s="1"/>
  <c r="K35" i="6" s="1"/>
  <c r="I31" i="6"/>
  <c r="I32" i="6" s="1"/>
  <c r="I35" i="6" s="1"/>
  <c r="K36" i="6"/>
  <c r="I36" i="6"/>
  <c r="C17" i="6"/>
  <c r="C24" i="6" s="1"/>
  <c r="E11" i="6"/>
  <c r="E23" i="7" l="1"/>
  <c r="E24" i="7" s="1"/>
  <c r="E35" i="7" s="1"/>
  <c r="E34" i="6"/>
  <c r="E10" i="6"/>
  <c r="E27" i="6" s="1"/>
  <c r="E9" i="6"/>
  <c r="E7" i="6"/>
  <c r="E5" i="6"/>
  <c r="C31" i="6"/>
  <c r="C32" i="6" s="1"/>
  <c r="C35" i="6" s="1"/>
  <c r="E31" i="6" l="1"/>
  <c r="E32" i="6" s="1"/>
  <c r="E35" i="6" s="1"/>
  <c r="E17" i="6"/>
  <c r="E24" i="6" s="1"/>
  <c r="C25" i="6"/>
  <c r="C36" i="6" s="1"/>
  <c r="E25" i="6" l="1"/>
  <c r="E36" i="6" s="1"/>
</calcChain>
</file>

<file path=xl/sharedStrings.xml><?xml version="1.0" encoding="utf-8"?>
<sst xmlns="http://schemas.openxmlformats.org/spreadsheetml/2006/main" count="406" uniqueCount="132">
  <si>
    <t>Depreciation</t>
  </si>
  <si>
    <t>Vehicle insurance</t>
  </si>
  <si>
    <t>Overhead per vehicle</t>
  </si>
  <si>
    <t>Ownership of one trailer</t>
  </si>
  <si>
    <t>Total time costs</t>
  </si>
  <si>
    <t>Time cost per day</t>
  </si>
  <si>
    <t xml:space="preserve">Fuel </t>
  </si>
  <si>
    <t>Tyres</t>
  </si>
  <si>
    <t>Repairs and maintenance</t>
  </si>
  <si>
    <t>Profit margin</t>
  </si>
  <si>
    <t>Introduction to Cost Tables</t>
  </si>
  <si>
    <t xml:space="preserve">           up a parallel picture of your own vehicle costs and overheads. Guidance is given as to how to do this.</t>
  </si>
  <si>
    <t>Costs</t>
  </si>
  <si>
    <t>Time-Related per annum (£)</t>
  </si>
  <si>
    <t>Vehicle</t>
  </si>
  <si>
    <t>Vehicle Price</t>
  </si>
  <si>
    <t>Days worked per annum</t>
  </si>
  <si>
    <t>Wages</t>
  </si>
  <si>
    <t>VED Licences</t>
  </si>
  <si>
    <t>Job costing</t>
  </si>
  <si>
    <t>Daily charge including profit</t>
  </si>
  <si>
    <t>Basic Data</t>
  </si>
  <si>
    <t>Fuel (Pence per litre)</t>
  </si>
  <si>
    <t>Notes on how to obtain the costs</t>
  </si>
  <si>
    <t>Vehicle price:</t>
  </si>
  <si>
    <t>Days worked per annum:</t>
  </si>
  <si>
    <t>Fuel pence per litre (ppl)</t>
  </si>
  <si>
    <t>Average tyre life</t>
  </si>
  <si>
    <t>Wages:</t>
  </si>
  <si>
    <t>Vehicle insurance:</t>
  </si>
  <si>
    <t>Depreciation period:</t>
  </si>
  <si>
    <t>Average cost per litre used over the last year OR current cost per litre as best estimate for next year</t>
  </si>
  <si>
    <t>VED licences:</t>
  </si>
  <si>
    <t>Depreciation:</t>
  </si>
  <si>
    <t>pence</t>
  </si>
  <si>
    <t>£</t>
  </si>
  <si>
    <t>Total driver cost including salary, bonuses, holiday pay, holiday cover, sick leave and payment, National insurance contributions, pension, training, uniform and PPE i.e. the total cost of having a driver in the cab for every available hour.</t>
  </si>
  <si>
    <t>The figures shown are the average obtained from the survey. You must assess the total overheads in your business and allocate them to vehicles. The simplest way of doing this is in proportion to vehicle gross weights. Remember also that if you run a business with other activities besides vehicle operations, such as warehousing or vehicle recovery, only overheads specifically attributable to the haulage operation should be allocated directly to them.</t>
  </si>
  <si>
    <t>This is the average premium for the vehicle only. In practice, the premium paid varies widely, depending on fleet size and claims record. Goods in transit insurance is included in the overheads section.</t>
  </si>
  <si>
    <t>This is calculated automatically from the costs entered above.</t>
  </si>
  <si>
    <t>This is calculated automatically by dividing the total time cost by the number of days worked.</t>
  </si>
  <si>
    <t>Click on the tab at the bottom of the page to return to the calculation sheet you just left</t>
  </si>
  <si>
    <t xml:space="preserve">Fuel  </t>
  </si>
  <si>
    <t>Enter this as a percentage. For example, enter "10" if your profit margin is 10%.</t>
  </si>
  <si>
    <t>Automatically calculated fom the data above.</t>
  </si>
  <si>
    <t>13.6m Tri-axle trailer (curtainsider)</t>
  </si>
  <si>
    <t>MILES</t>
  </si>
  <si>
    <t>KILOMETERS</t>
  </si>
  <si>
    <t>Per MILE</t>
  </si>
  <si>
    <t>Per KILOMETER</t>
  </si>
  <si>
    <t>mpg</t>
  </si>
  <si>
    <t>Fuel consumption</t>
  </si>
  <si>
    <t>Cost per unit distance (pence)</t>
  </si>
  <si>
    <t xml:space="preserve">Cost per unit distance (pounds) </t>
  </si>
  <si>
    <t>Unit distance charge incl. profit</t>
  </si>
  <si>
    <t>Your Figures (Choose miles OR kilometers)</t>
  </si>
  <si>
    <t>Distance related (PENCE)</t>
  </si>
  <si>
    <t>18 tonne RIGID curtainsider</t>
  </si>
  <si>
    <t>Residual value</t>
  </si>
  <si>
    <t>Residual value:</t>
  </si>
  <si>
    <t>In miles or kilometers</t>
  </si>
  <si>
    <t>L/100km</t>
  </si>
  <si>
    <t>Depreciation period (years)</t>
  </si>
  <si>
    <t>Distance per annum</t>
  </si>
  <si>
    <t>miles</t>
  </si>
  <si>
    <t>km</t>
  </si>
  <si>
    <t>Fuel (Pence per liter)</t>
  </si>
  <si>
    <t xml:space="preserve">Depreciation period (years) </t>
  </si>
  <si>
    <t>Ownership of one trailer *</t>
  </si>
  <si>
    <t>pounds</t>
  </si>
  <si>
    <t>In number of years. The annual depreciation will then be calculated automatically. For leased vehicles, enter annual lease costs in "depreciation" cell below.</t>
  </si>
  <si>
    <t>Distance per annum:</t>
  </si>
  <si>
    <t>Average distance covered by vehicle based on your records</t>
  </si>
  <si>
    <t>Miles per UK gallon (mpg) OR litres per 100 km (L/100km).</t>
  </si>
  <si>
    <t>This is calculated automatically on a straight line basis from the vehicle price and the depreciation period. For leased vehicles, enter the annual lease cost here.</t>
  </si>
  <si>
    <t xml:space="preserve">    *  44 Tonne (6x2 + tri-axle curtainsider) combi</t>
  </si>
  <si>
    <t xml:space="preserve">    *  18 tonne RIGID curtainsider</t>
  </si>
  <si>
    <t xml:space="preserve">    *  13.6m Tri-axle trailer (curtainsider)</t>
  </si>
  <si>
    <t>The initial cost for the vehicle in question or an average cost across the fleet</t>
  </si>
  <si>
    <r>
      <t xml:space="preserve">a)    </t>
    </r>
    <r>
      <rPr>
        <u/>
        <sz val="11"/>
        <color theme="1"/>
        <rFont val="Calibri"/>
        <family val="2"/>
        <scheme val="minor"/>
      </rPr>
      <t>Management (including working directors), supervisory and clerical salaries and wages</t>
    </r>
    <r>
      <rPr>
        <sz val="11"/>
        <color theme="1"/>
        <rFont val="Calibri"/>
        <family val="2"/>
        <scheme val="minor"/>
      </rPr>
      <t>, including national health insurance (NHI), holiday and sickness pay and pension costs for those staff directly involved in the transport operation. Also include replacement staff. Where a manager is in charge of both the transport and the warehouse, the costs need to be apportioned appropriately.</t>
    </r>
  </si>
  <si>
    <r>
      <t xml:space="preserve">d) </t>
    </r>
    <r>
      <rPr>
        <u/>
        <sz val="11"/>
        <color theme="1"/>
        <rFont val="Calibri"/>
        <family val="2"/>
        <scheme val="minor"/>
      </rPr>
      <t>Other cost</t>
    </r>
    <r>
      <rPr>
        <sz val="11"/>
        <color theme="1"/>
        <rFont val="Calibri"/>
        <family val="2"/>
        <scheme val="minor"/>
      </rPr>
      <t>s. For example, unplanned overtime, subsistence, tolls, ferry costs. Note that these have not been included and must be added apropriately when costing specific jobs.</t>
    </r>
  </si>
  <si>
    <t>Overheads are business costs not specifically identified in the cost sheets. Typically, but not exclusively, they will incude:</t>
  </si>
  <si>
    <t>Tyres (tractor)</t>
  </si>
  <si>
    <t>Repairs and maintenance (tractor)</t>
  </si>
  <si>
    <t xml:space="preserve">Total time costs * </t>
  </si>
  <si>
    <t>Total time costs *</t>
  </si>
  <si>
    <t>* This will be added automatically to the 44t ARTIC calculation sheet</t>
  </si>
  <si>
    <t>** Note that you need to add this manually to the distance-related costs</t>
  </si>
  <si>
    <t>for the artic+trailer combination</t>
  </si>
  <si>
    <t>Note that you need to add distance-related costs for the trailer to your final estimate</t>
  </si>
  <si>
    <t>* This is inserted automatically from the trailer calculation sheet</t>
  </si>
  <si>
    <t>Automatically calculated fom the data above but remember to add the distance-related costs for the trailer to the 44t ARTIC distance-related costs.</t>
  </si>
  <si>
    <t>Unit distance charge including profit</t>
  </si>
  <si>
    <t>Calculate this by dividing the annual cost of tyres by the distance i.e. "annual total cost of tyres"/"total annual distance covered" for this vehicle type.</t>
  </si>
  <si>
    <t>Fuel consmption</t>
  </si>
  <si>
    <t>Cost per unit distance</t>
  </si>
  <si>
    <t>This is calculated automatically from the costs entered above. Note that it shown in PENCE and then in POUNDS in the line below.</t>
  </si>
  <si>
    <t>Profit margin (%)</t>
  </si>
  <si>
    <t>This is calculated automatically from the fuel cost and rate of consumption</t>
  </si>
  <si>
    <r>
      <t xml:space="preserve">    *     They make no claim to be your own costs or the increases or decreases</t>
    </r>
    <r>
      <rPr>
        <b/>
        <sz val="11"/>
        <color theme="1"/>
        <rFont val="Calibri"/>
        <family val="2"/>
        <scheme val="minor"/>
      </rPr>
      <t xml:space="preserve"> you</t>
    </r>
    <r>
      <rPr>
        <sz val="11"/>
        <color theme="1"/>
        <rFont val="Calibri"/>
        <family val="2"/>
        <scheme val="minor"/>
      </rPr>
      <t xml:space="preserve"> may have witnessed over the past year. Space is provided to build </t>
    </r>
  </si>
  <si>
    <t>Expected value at the end of the depreciation period. Although the survey found that many companies do not use a residual value, it is included here in case you prefer to do so. Enter zero if you write off the vehicle during the depreciation period.</t>
  </si>
  <si>
    <t>Number of paid days worked per annum from your records.</t>
  </si>
  <si>
    <r>
      <t xml:space="preserve">c)  </t>
    </r>
    <r>
      <rPr>
        <u/>
        <sz val="11"/>
        <rFont val="Calibri"/>
        <family val="2"/>
        <scheme val="minor"/>
      </rPr>
      <t xml:space="preserve"> Operational overheads</t>
    </r>
    <r>
      <rPr>
        <sz val="11"/>
        <rFont val="Calibri"/>
        <family val="2"/>
        <scheme val="minor"/>
      </rPr>
      <t>. Including Operator's Licence, goods in transit insurance, cost of equipment such as sheets, ropes, dunnage, running costs of breakdown vehicles, service vans and staff cars including fuel, maintenance and cleaning of tanker/refrigerated/garage equipment, tachogaph analysis, tools and consumable materials. As above there may be other costs we have not included which you incur.</t>
    </r>
  </si>
  <si>
    <t>Calculate this by dividing the annual cost of repairs and maintenance by the distance i.e. "annual total cost of repairs and maintenance"/"total annual distance covered" for this vehicle type. Include lubricants and additives. You may wish to include AdBlue in this section or under fuel costs.</t>
  </si>
  <si>
    <t>Vehicle name</t>
  </si>
  <si>
    <t xml:space="preserve">    * Another vehicle type (for your own different vehicle)</t>
  </si>
  <si>
    <t>44 tonne (6x2 + tri-axle c/s) combi</t>
  </si>
  <si>
    <r>
      <t xml:space="preserve">b)   </t>
    </r>
    <r>
      <rPr>
        <u/>
        <sz val="11"/>
        <color theme="1"/>
        <rFont val="Calibri"/>
        <family val="2"/>
        <scheme val="minor"/>
      </rPr>
      <t>Administration overheads</t>
    </r>
    <r>
      <rPr>
        <sz val="11"/>
        <color theme="1"/>
        <rFont val="Calibri"/>
        <family val="2"/>
        <scheme val="minor"/>
      </rPr>
      <t>. These include total property costs incurred by the tansport operation, not including the warehouse (i.e. rents and rates paid, gas and electricity, property repairs and maintenance, general insurance, general office expenses, postage, telephone charges, legal fees, bank charges (not interest), hire or depreciation of furniture and equipment, IT systems, depreciation or rental of staff cars, subsistence payments to managers, audit fees, management consultancy fees, sales promotion, bad debts, security services, welfare and ancillary wages.</t>
    </r>
  </si>
  <si>
    <t>Rate of interest on capital (%)</t>
  </si>
  <si>
    <t>Interest on capital</t>
  </si>
  <si>
    <t xml:space="preserve">This is estimated on mid-life value i.e. effectively half the original cost using the interest rate supplied above. </t>
  </si>
  <si>
    <t>Enter the appropriate interest rate as a percentage. For example, enter 6 for 6%. Companies will be able to borrow at different rates. Companies need to ensure that they enter their own figures here.</t>
  </si>
  <si>
    <t>This is calculated in the "trailer calculation sheet" and imported automatically to the 44t Artic sheet. It may be that you operate on the basis of two trailers per one articualted unit. You therefore need to add the additional standing charge for the second trailer to the overall cost.</t>
  </si>
  <si>
    <t xml:space="preserve">* This is inserted automatically from the trailer calculation sheet. </t>
  </si>
  <si>
    <t>Note that you need to double this cost if you operate two trailers per unit</t>
  </si>
  <si>
    <t>AdBlue</t>
  </si>
  <si>
    <t>AdBlue @35.8ppl</t>
  </si>
  <si>
    <t>p per litre</t>
  </si>
  <si>
    <t>p p litre</t>
  </si>
  <si>
    <t>AdBlue (6%)</t>
  </si>
  <si>
    <t>RHA 2022 Average Figures</t>
  </si>
  <si>
    <t>In this case the additional cost per mile inc profit is</t>
  </si>
  <si>
    <t>Unit distance charge incl. profit**</t>
  </si>
  <si>
    <t xml:space="preserve">Cost per unit distance (pence) </t>
  </si>
  <si>
    <t>Rates shown are for a standard 44 tonne gross combination incorporating a tri-axle curtainsider OR for a typical 18 tonne rigid curtainsider. There can however be some variation based on age, engine size and carbon emissions. The Lorry Road User Charge was introduced in the UK in 2014 - this is currently suspended.   Enter the appropriate figure for the vehicle for which you are calculating cost.</t>
  </si>
  <si>
    <t xml:space="preserve"> These Cost Tables are designed to assist members with the task of relating rates charged to costs incurred. They have two main features:</t>
  </si>
  <si>
    <t xml:space="preserve">    *    They are the result of a survey of real costs from a large range of road transport companies within the RHA membership. These have been </t>
  </si>
  <si>
    <t xml:space="preserve">          used either directly or as the basis for discussion with manufacturers and suppliers to establish actual costs.</t>
  </si>
  <si>
    <t>Annual cost changes are based on the results of the Annual Survey on Movement of Costs, based on the periods 1st October to 30th September for each year. Thank you to all those companies who contributed to the survey.</t>
  </si>
  <si>
    <t>We have included the RHA figures for 44 tonne gvw artics with tri-axle trailer and costs for an 18 tonne gross vehicle from our own research. The principles are the same for all other types of vehicles which is why you need to include your own true costs in the calculations. Our figures are a guide only. Note that you can replace the vehicle shown with any other type of vehicle, it is not restricted to only these vehicle types.</t>
  </si>
  <si>
    <t>Getting started is simple. Click on a vehicle category below and then fill in your own figures alongside the RHA costings. Then keep them for your future use. If you have multiple vehicle types just copy the "another vehicle" tab for each type and rename the tab. The formulas will remain the same.</t>
  </si>
  <si>
    <t>The 2022 RHA Goods Vehicle Operating Cost Tables are the thirty first in this series and have been compiled for the Road Haulage Association by Apprise Consulting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</si>
</sst>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8" formatCode="&quot;£&quot;#,##0.00;[Red]\-&quot;£&quot;#,##0.00"/>
    <numFmt numFmtId="164" formatCode="&quot;£&quot;#,##0"/>
    <numFmt numFmtId="165" formatCode="0.0"/>
    <numFmt numFmtId="166" formatCode="[$£-809]#,##0;[Red]\-[$£-809]#,##0"/>
    <numFmt numFmtId="167" formatCode="[$£-809]#,##0.00"/>
    <numFmt numFmtId="168" formatCode="#,##0.00\ _€"/>
    <numFmt numFmtId="169" formatCode="[$£-809]#,##0"/>
    <numFmt numFmtId="170" formatCode="#,##0.000"/>
    <numFmt numFmtId="171" formatCode="[$£-809]#,##0.000"/>
    <numFmt numFmtId="172" formatCode="#,##0.000\ _€"/>
  </numFmts>
  <fonts count="23" x14ac:knownFonts="1">
    <font>
      <sz val="11"/>
      <color theme="1"/>
      <name val="Calibri"/>
      <family val="2"/>
      <scheme val="minor"/>
    </font>
    <font>
      <b/>
      <sz val="11"/>
      <color theme="1"/>
      <name val="Calibri"/>
      <family val="2"/>
      <scheme val="minor"/>
    </font>
    <font>
      <sz val="18"/>
      <color theme="1"/>
      <name val="Calibri"/>
      <family val="2"/>
      <scheme val="minor"/>
    </font>
    <font>
      <sz val="12"/>
      <color theme="1"/>
      <name val="Calibri"/>
      <family val="2"/>
      <scheme val="minor"/>
    </font>
    <font>
      <sz val="12"/>
      <color rgb="FFE32118"/>
      <name val="Arial"/>
      <family val="2"/>
    </font>
    <font>
      <sz val="12"/>
      <color rgb="FF000000"/>
      <name val="Calibri"/>
      <family val="2"/>
      <scheme val="minor"/>
    </font>
    <font>
      <sz val="11"/>
      <color theme="1"/>
      <name val="Calibri"/>
      <family val="2"/>
      <scheme val="minor"/>
    </font>
    <font>
      <sz val="16"/>
      <color theme="0"/>
      <name val="Calibri"/>
      <family val="2"/>
      <scheme val="minor"/>
    </font>
    <font>
      <sz val="10"/>
      <color theme="0"/>
      <name val="Calibri"/>
      <family val="2"/>
      <scheme val="minor"/>
    </font>
    <font>
      <sz val="10"/>
      <color theme="1"/>
      <name val="Calibri"/>
      <family val="2"/>
      <scheme val="minor"/>
    </font>
    <font>
      <sz val="10"/>
      <color rgb="FFFF0000"/>
      <name val="Calibri"/>
      <family val="2"/>
      <scheme val="minor"/>
    </font>
    <font>
      <b/>
      <sz val="10"/>
      <color theme="0"/>
      <name val="Calibri"/>
      <family val="2"/>
      <scheme val="minor"/>
    </font>
    <font>
      <b/>
      <sz val="10"/>
      <color theme="1"/>
      <name val="Calibri"/>
      <family val="2"/>
      <scheme val="minor"/>
    </font>
    <font>
      <u/>
      <sz val="11"/>
      <color theme="10"/>
      <name val="Calibri"/>
      <family val="2"/>
      <scheme val="minor"/>
    </font>
    <font>
      <b/>
      <u/>
      <sz val="14"/>
      <color theme="1"/>
      <name val="Calibri"/>
      <family val="2"/>
      <scheme val="minor"/>
    </font>
    <font>
      <b/>
      <u/>
      <sz val="16"/>
      <color theme="1"/>
      <name val="Calibri"/>
      <family val="2"/>
      <scheme val="minor"/>
    </font>
    <font>
      <u/>
      <sz val="11"/>
      <color theme="1"/>
      <name val="Calibri"/>
      <family val="2"/>
      <scheme val="minor"/>
    </font>
    <font>
      <b/>
      <sz val="11"/>
      <color rgb="FFFF0000"/>
      <name val="Calibri"/>
      <family val="2"/>
      <scheme val="minor"/>
    </font>
    <font>
      <u/>
      <sz val="10"/>
      <color theme="1"/>
      <name val="Calibri"/>
      <family val="2"/>
      <scheme val="minor"/>
    </font>
    <font>
      <sz val="11"/>
      <color rgb="FFFF0000"/>
      <name val="Calibri"/>
      <family val="2"/>
    </font>
    <font>
      <sz val="11"/>
      <name val="Calibri"/>
      <family val="2"/>
      <scheme val="minor"/>
    </font>
    <font>
      <u/>
      <sz val="11"/>
      <name val="Calibri"/>
      <family val="2"/>
      <scheme val="minor"/>
    </font>
    <font>
      <sz val="11"/>
      <name val="Calibri"/>
      <family val="2"/>
    </font>
  </fonts>
  <fills count="11">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rgb="FF990033"/>
        <bgColor indexed="64"/>
      </patternFill>
    </fill>
    <fill>
      <patternFill patternType="solid">
        <fgColor rgb="FFFF5050"/>
        <bgColor indexed="64"/>
      </patternFill>
    </fill>
    <fill>
      <patternFill patternType="solid">
        <fgColor rgb="FFFFCCCC"/>
        <bgColor indexed="64"/>
      </patternFill>
    </fill>
    <fill>
      <patternFill patternType="solid">
        <fgColor theme="9" tint="0.59999389629810485"/>
        <bgColor indexed="64"/>
      </patternFill>
    </fill>
    <fill>
      <patternFill patternType="solid">
        <fgColor rgb="FF33CC33"/>
        <bgColor indexed="64"/>
      </patternFill>
    </fill>
    <fill>
      <patternFill patternType="solid">
        <fgColor theme="4" tint="0.59999389629810485"/>
        <bgColor indexed="64"/>
      </patternFill>
    </fill>
    <fill>
      <patternFill patternType="solid">
        <fgColor theme="7" tint="0.79998168889431442"/>
        <bgColor indexed="64"/>
      </patternFill>
    </fill>
  </fills>
  <borders count="24">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style="thin">
        <color indexed="64"/>
      </top>
      <bottom style="thin">
        <color indexed="64"/>
      </bottom>
      <diagonal/>
    </border>
    <border>
      <left style="thin">
        <color theme="0"/>
      </left>
      <right/>
      <top/>
      <bottom style="thin">
        <color theme="0"/>
      </bottom>
      <diagonal/>
    </border>
    <border>
      <left/>
      <right style="thin">
        <color theme="0"/>
      </right>
      <top/>
      <bottom style="thin">
        <color theme="0"/>
      </bottom>
      <diagonal/>
    </border>
    <border>
      <left/>
      <right/>
      <top style="thin">
        <color theme="0"/>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0"/>
      </right>
      <top/>
      <bottom/>
      <diagonal/>
    </border>
    <border>
      <left style="thin">
        <color theme="0"/>
      </left>
      <right/>
      <top/>
      <bottom/>
      <diagonal/>
    </border>
    <border>
      <left style="thin">
        <color theme="0"/>
      </left>
      <right style="thin">
        <color theme="0"/>
      </right>
      <top/>
      <bottom style="thin">
        <color theme="0"/>
      </bottom>
      <diagonal/>
    </border>
    <border>
      <left style="thin">
        <color theme="0"/>
      </left>
      <right/>
      <top style="thin">
        <color theme="1"/>
      </top>
      <bottom style="thin">
        <color theme="0"/>
      </bottom>
      <diagonal/>
    </border>
    <border>
      <left style="thin">
        <color theme="0"/>
      </left>
      <right/>
      <top style="thin">
        <color theme="1"/>
      </top>
      <bottom/>
      <diagonal/>
    </border>
    <border>
      <left style="thin">
        <color theme="0"/>
      </left>
      <right/>
      <top style="thin">
        <color theme="0"/>
      </top>
      <bottom style="thin">
        <color theme="1"/>
      </bottom>
      <diagonal/>
    </border>
    <border>
      <left style="thin">
        <color theme="0"/>
      </left>
      <right style="thin">
        <color theme="0"/>
      </right>
      <top style="thin">
        <color theme="0"/>
      </top>
      <bottom/>
      <diagonal/>
    </border>
    <border>
      <left style="thin">
        <color theme="0"/>
      </left>
      <right/>
      <top style="thin">
        <color theme="0"/>
      </top>
      <bottom style="thin">
        <color indexed="64"/>
      </bottom>
      <diagonal/>
    </border>
    <border>
      <left style="thin">
        <color theme="0"/>
      </left>
      <right/>
      <top style="thin">
        <color indexed="64"/>
      </top>
      <bottom style="thin">
        <color theme="1"/>
      </bottom>
      <diagonal/>
    </border>
  </borders>
  <cellStyleXfs count="3">
    <xf numFmtId="0" fontId="0" fillId="0" borderId="0"/>
    <xf numFmtId="9" fontId="6" fillId="0" borderId="0" applyFont="0" applyFill="0" applyBorder="0" applyAlignment="0" applyProtection="0"/>
    <xf numFmtId="0" fontId="13" fillId="0" borderId="0" applyNumberFormat="0" applyFill="0" applyBorder="0" applyAlignment="0" applyProtection="0"/>
  </cellStyleXfs>
  <cellXfs count="217">
    <xf numFmtId="0" fontId="0" fillId="0" borderId="0" xfId="0"/>
    <xf numFmtId="0" fontId="3" fillId="0" borderId="0" xfId="0" applyFont="1"/>
    <xf numFmtId="0" fontId="0" fillId="0" borderId="0" xfId="0" applyAlignment="1">
      <alignment vertical="top" wrapText="1"/>
    </xf>
    <xf numFmtId="0" fontId="0" fillId="0" borderId="0" xfId="0" applyAlignment="1">
      <alignment vertical="top"/>
    </xf>
    <xf numFmtId="0" fontId="0" fillId="2" borderId="0" xfId="0" applyFill="1"/>
    <xf numFmtId="0" fontId="0" fillId="2" borderId="0" xfId="0" applyFill="1" applyAlignment="1">
      <alignment vertical="top"/>
    </xf>
    <xf numFmtId="0" fontId="2" fillId="0" borderId="0" xfId="0" applyFont="1" applyAlignment="1">
      <alignment vertical="top"/>
    </xf>
    <xf numFmtId="0" fontId="0" fillId="0" borderId="0" xfId="0" quotePrefix="1" applyAlignment="1">
      <alignment vertical="top" wrapText="1"/>
    </xf>
    <xf numFmtId="2" fontId="9" fillId="7" borderId="4" xfId="0" applyNumberFormat="1" applyFont="1" applyFill="1" applyBorder="1" applyAlignment="1">
      <alignment horizontal="center"/>
    </xf>
    <xf numFmtId="0" fontId="9" fillId="7" borderId="8" xfId="0" applyFont="1" applyFill="1" applyBorder="1" applyAlignment="1">
      <alignment horizontal="center" wrapText="1"/>
    </xf>
    <xf numFmtId="6" fontId="9" fillId="6" borderId="3" xfId="0" applyNumberFormat="1" applyFont="1" applyFill="1" applyBorder="1" applyAlignment="1">
      <alignment horizontal="right" vertical="center" wrapText="1"/>
    </xf>
    <xf numFmtId="6" fontId="9" fillId="6" borderId="7" xfId="0" applyNumberFormat="1" applyFont="1" applyFill="1" applyBorder="1" applyAlignment="1">
      <alignment horizontal="right" vertical="center" wrapText="1"/>
    </xf>
    <xf numFmtId="6" fontId="9" fillId="6" borderId="9" xfId="0" applyNumberFormat="1" applyFont="1" applyFill="1" applyBorder="1" applyAlignment="1">
      <alignment horizontal="right" vertical="center" wrapText="1"/>
    </xf>
    <xf numFmtId="8" fontId="12" fillId="6" borderId="3" xfId="0" applyNumberFormat="1" applyFont="1" applyFill="1" applyBorder="1" applyAlignment="1">
      <alignment horizontal="right" vertical="center" wrapText="1"/>
    </xf>
    <xf numFmtId="6" fontId="9" fillId="7" borderId="2" xfId="0" applyNumberFormat="1" applyFont="1" applyFill="1" applyBorder="1" applyAlignment="1">
      <alignment horizontal="right" vertical="center" wrapText="1"/>
    </xf>
    <xf numFmtId="0" fontId="9" fillId="7" borderId="2" xfId="0" applyFont="1" applyFill="1" applyBorder="1" applyAlignment="1">
      <alignment horizontal="right" vertical="center" wrapText="1"/>
    </xf>
    <xf numFmtId="3" fontId="9" fillId="7" borderId="2" xfId="0" applyNumberFormat="1" applyFont="1" applyFill="1" applyBorder="1" applyAlignment="1">
      <alignment horizontal="right" vertical="center" wrapText="1"/>
    </xf>
    <xf numFmtId="165" fontId="9" fillId="7" borderId="2" xfId="0" applyNumberFormat="1" applyFont="1" applyFill="1" applyBorder="1" applyAlignment="1">
      <alignment horizontal="right" vertical="center" wrapText="1"/>
    </xf>
    <xf numFmtId="164" fontId="9" fillId="3" borderId="3" xfId="1" applyNumberFormat="1" applyFont="1" applyFill="1" applyBorder="1" applyAlignment="1">
      <alignment horizontal="center" vertical="center" wrapText="1"/>
    </xf>
    <xf numFmtId="0" fontId="8" fillId="3" borderId="2"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8"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8" borderId="6" xfId="0" applyFont="1" applyFill="1" applyBorder="1" applyAlignment="1">
      <alignment horizontal="left" vertical="center" wrapText="1"/>
    </xf>
    <xf numFmtId="0" fontId="9" fillId="8" borderId="2" xfId="0" applyFont="1" applyFill="1" applyBorder="1" applyAlignment="1">
      <alignment horizontal="left" vertical="center"/>
    </xf>
    <xf numFmtId="6" fontId="9" fillId="7" borderId="4" xfId="0" applyNumberFormat="1" applyFont="1" applyFill="1" applyBorder="1" applyAlignment="1">
      <alignment horizontal="center" vertical="center" wrapText="1"/>
    </xf>
    <xf numFmtId="0" fontId="9" fillId="7" borderId="4" xfId="0" applyFont="1" applyFill="1" applyBorder="1" applyAlignment="1">
      <alignment horizontal="center" vertical="center" wrapText="1"/>
    </xf>
    <xf numFmtId="3" fontId="9" fillId="7" borderId="4" xfId="0" applyNumberFormat="1" applyFont="1" applyFill="1" applyBorder="1" applyAlignment="1">
      <alignment horizontal="center" vertical="center" wrapText="1"/>
    </xf>
    <xf numFmtId="0" fontId="12" fillId="4" borderId="0" xfId="0" applyFont="1" applyFill="1" applyAlignment="1">
      <alignment vertical="center" wrapText="1"/>
    </xf>
    <xf numFmtId="6" fontId="9" fillId="6" borderId="4" xfId="0" applyNumberFormat="1" applyFont="1" applyFill="1" applyBorder="1" applyAlignment="1">
      <alignment horizontal="center" vertical="center" wrapText="1"/>
    </xf>
    <xf numFmtId="6" fontId="9" fillId="6" borderId="3" xfId="0" applyNumberFormat="1" applyFont="1" applyFill="1" applyBorder="1" applyAlignment="1">
      <alignment horizontal="center" vertical="center" wrapText="1"/>
    </xf>
    <xf numFmtId="8" fontId="12" fillId="6" borderId="4" xfId="0" applyNumberFormat="1" applyFont="1" applyFill="1" applyBorder="1" applyAlignment="1">
      <alignment horizontal="center" vertical="center" wrapText="1"/>
    </xf>
    <xf numFmtId="0" fontId="9" fillId="7" borderId="8" xfId="0" applyFont="1" applyFill="1" applyBorder="1" applyAlignment="1">
      <alignment horizontal="center" vertical="center" wrapText="1"/>
    </xf>
    <xf numFmtId="2" fontId="9" fillId="7" borderId="4" xfId="0" applyNumberFormat="1" applyFont="1" applyFill="1" applyBorder="1" applyAlignment="1">
      <alignment horizontal="center" vertical="center"/>
    </xf>
    <xf numFmtId="2" fontId="9" fillId="0" borderId="0" xfId="0" applyNumberFormat="1" applyFont="1" applyAlignment="1">
      <alignment horizontal="center" wrapText="1"/>
    </xf>
    <xf numFmtId="166" fontId="9" fillId="6" borderId="3" xfId="0" applyNumberFormat="1" applyFont="1" applyFill="1" applyBorder="1" applyAlignment="1">
      <alignment horizontal="right" vertical="center" wrapText="1"/>
    </xf>
    <xf numFmtId="9" fontId="9" fillId="7" borderId="5" xfId="0" applyNumberFormat="1" applyFont="1" applyFill="1" applyBorder="1" applyAlignment="1">
      <alignment horizontal="right" vertical="center"/>
    </xf>
    <xf numFmtId="167" fontId="9" fillId="7" borderId="3" xfId="0" applyNumberFormat="1" applyFont="1" applyFill="1" applyBorder="1" applyAlignment="1">
      <alignment horizontal="right" vertical="center"/>
    </xf>
    <xf numFmtId="0" fontId="8" fillId="4" borderId="2" xfId="0" applyFont="1" applyFill="1" applyBorder="1" applyAlignment="1">
      <alignment horizontal="left" vertical="center" wrapText="1"/>
    </xf>
    <xf numFmtId="168" fontId="9" fillId="7" borderId="3" xfId="0" applyNumberFormat="1" applyFont="1" applyFill="1" applyBorder="1" applyAlignment="1">
      <alignment horizontal="right" vertical="center" wrapText="1"/>
    </xf>
    <xf numFmtId="168" fontId="9" fillId="7" borderId="7" xfId="0" applyNumberFormat="1" applyFont="1" applyFill="1" applyBorder="1" applyAlignment="1">
      <alignment horizontal="right" vertical="center" wrapText="1"/>
    </xf>
    <xf numFmtId="4" fontId="9" fillId="7" borderId="9" xfId="0" applyNumberFormat="1" applyFont="1" applyFill="1" applyBorder="1" applyAlignment="1">
      <alignment horizontal="right" vertical="center" wrapText="1"/>
    </xf>
    <xf numFmtId="4" fontId="9" fillId="7" borderId="0" xfId="0" applyNumberFormat="1" applyFont="1" applyFill="1" applyAlignment="1">
      <alignment horizontal="right" vertical="center" wrapText="1"/>
    </xf>
    <xf numFmtId="0" fontId="9" fillId="8" borderId="10" xfId="0" applyFont="1" applyFill="1" applyBorder="1" applyAlignment="1">
      <alignment vertical="center" wrapText="1"/>
    </xf>
    <xf numFmtId="0" fontId="13" fillId="0" borderId="0" xfId="2" quotePrefix="1" applyAlignment="1">
      <alignment vertical="top" wrapText="1"/>
    </xf>
    <xf numFmtId="2" fontId="9" fillId="7" borderId="0" xfId="0" applyNumberFormat="1" applyFont="1" applyFill="1" applyAlignment="1">
      <alignment horizontal="right" vertical="center" wrapText="1"/>
    </xf>
    <xf numFmtId="168" fontId="9" fillId="7" borderId="12" xfId="0" applyNumberFormat="1" applyFont="1" applyFill="1" applyBorder="1" applyAlignment="1">
      <alignment horizontal="right" vertical="center" wrapText="1"/>
    </xf>
    <xf numFmtId="2" fontId="9" fillId="7" borderId="13" xfId="0" applyNumberFormat="1" applyFont="1" applyFill="1" applyBorder="1" applyAlignment="1">
      <alignment horizontal="right" vertical="center" wrapText="1"/>
    </xf>
    <xf numFmtId="0" fontId="13" fillId="0" borderId="0" xfId="2" quotePrefix="1"/>
    <xf numFmtId="0" fontId="5" fillId="0" borderId="0" xfId="0" applyFont="1" applyAlignment="1">
      <alignment horizontal="left" vertical="top"/>
    </xf>
    <xf numFmtId="0" fontId="4" fillId="0" borderId="0" xfId="0" applyFont="1" applyAlignment="1">
      <alignment horizontal="left" vertical="top"/>
    </xf>
    <xf numFmtId="0" fontId="14" fillId="0" borderId="0" xfId="0" applyFont="1" applyAlignment="1">
      <alignment vertical="top"/>
    </xf>
    <xf numFmtId="0" fontId="0" fillId="7" borderId="0" xfId="0" applyFill="1" applyAlignment="1">
      <alignment vertical="top"/>
    </xf>
    <xf numFmtId="0" fontId="0" fillId="0" borderId="2" xfId="0" applyBorder="1" applyAlignment="1">
      <alignment vertical="top" wrapText="1"/>
    </xf>
    <xf numFmtId="0" fontId="0" fillId="7" borderId="2" xfId="0" applyFill="1" applyBorder="1" applyAlignment="1">
      <alignment vertical="top" wrapText="1"/>
    </xf>
    <xf numFmtId="0" fontId="1" fillId="10" borderId="14" xfId="0" applyFont="1" applyFill="1" applyBorder="1" applyAlignment="1">
      <alignment horizontal="center" vertical="center" wrapText="1"/>
    </xf>
    <xf numFmtId="0" fontId="15" fillId="0" borderId="0" xfId="0" applyFont="1" applyAlignment="1">
      <alignment vertical="top"/>
    </xf>
    <xf numFmtId="0" fontId="0" fillId="7" borderId="4" xfId="0" applyFill="1" applyBorder="1"/>
    <xf numFmtId="0" fontId="8" fillId="3" borderId="2" xfId="0" applyFont="1" applyFill="1" applyBorder="1" applyAlignment="1">
      <alignment horizontal="right" vertical="center" wrapText="1"/>
    </xf>
    <xf numFmtId="0" fontId="12" fillId="4" borderId="0" xfId="0" applyFont="1" applyFill="1" applyAlignment="1">
      <alignment horizontal="right" vertical="center" wrapText="1"/>
    </xf>
    <xf numFmtId="3" fontId="9" fillId="7" borderId="6" xfId="0" applyNumberFormat="1" applyFont="1" applyFill="1" applyBorder="1" applyAlignment="1">
      <alignment horizontal="right" vertical="center" wrapText="1"/>
    </xf>
    <xf numFmtId="2" fontId="9" fillId="7" borderId="2" xfId="0" applyNumberFormat="1" applyFont="1" applyFill="1" applyBorder="1" applyAlignment="1">
      <alignment horizontal="right" vertical="center" wrapText="1"/>
    </xf>
    <xf numFmtId="2" fontId="9" fillId="7" borderId="6" xfId="0" applyNumberFormat="1" applyFont="1" applyFill="1" applyBorder="1" applyAlignment="1">
      <alignment horizontal="right" vertical="center" wrapText="1"/>
    </xf>
    <xf numFmtId="164" fontId="9" fillId="3" borderId="3" xfId="1" applyNumberFormat="1" applyFont="1" applyFill="1" applyBorder="1" applyAlignment="1">
      <alignment horizontal="right" vertical="center" wrapText="1"/>
    </xf>
    <xf numFmtId="6" fontId="9" fillId="6" borderId="2" xfId="0" applyNumberFormat="1" applyFont="1" applyFill="1" applyBorder="1" applyAlignment="1">
      <alignment horizontal="right" vertical="center" wrapText="1"/>
    </xf>
    <xf numFmtId="6" fontId="9" fillId="6" borderId="6" xfId="0" applyNumberFormat="1" applyFont="1" applyFill="1" applyBorder="1" applyAlignment="1">
      <alignment horizontal="right" vertical="center" wrapText="1"/>
    </xf>
    <xf numFmtId="167" fontId="9" fillId="7" borderId="2" xfId="0" applyNumberFormat="1" applyFont="1" applyFill="1" applyBorder="1"/>
    <xf numFmtId="0" fontId="9" fillId="8" borderId="1" xfId="0" applyFont="1" applyFill="1" applyBorder="1" applyAlignment="1">
      <alignment vertical="center" wrapText="1"/>
    </xf>
    <xf numFmtId="8" fontId="12" fillId="6" borderId="18" xfId="0" applyNumberFormat="1" applyFont="1" applyFill="1" applyBorder="1" applyAlignment="1">
      <alignment horizontal="right" vertical="center" wrapText="1"/>
    </xf>
    <xf numFmtId="2" fontId="9" fillId="7" borderId="20" xfId="0" applyNumberFormat="1" applyFont="1" applyFill="1" applyBorder="1" applyAlignment="1">
      <alignment horizontal="right" vertical="center" wrapText="1"/>
    </xf>
    <xf numFmtId="4" fontId="9" fillId="7" borderId="16" xfId="0" applyNumberFormat="1" applyFont="1" applyFill="1" applyBorder="1" applyAlignment="1">
      <alignment horizontal="right" vertical="center" wrapText="1"/>
    </xf>
    <xf numFmtId="0" fontId="8" fillId="3" borderId="4" xfId="0" applyFont="1" applyFill="1" applyBorder="1" applyAlignment="1">
      <alignment horizontal="left" vertical="center" wrapText="1"/>
    </xf>
    <xf numFmtId="2" fontId="9" fillId="7" borderId="3" xfId="0" applyNumberFormat="1" applyFont="1" applyFill="1" applyBorder="1" applyAlignment="1">
      <alignment horizontal="center"/>
    </xf>
    <xf numFmtId="167" fontId="9" fillId="7" borderId="5" xfId="0" applyNumberFormat="1" applyFont="1" applyFill="1" applyBorder="1" applyAlignment="1">
      <alignment horizontal="right" vertical="center"/>
    </xf>
    <xf numFmtId="2" fontId="9" fillId="7" borderId="11" xfId="0" applyNumberFormat="1" applyFont="1" applyFill="1" applyBorder="1" applyAlignment="1">
      <alignment horizontal="center"/>
    </xf>
    <xf numFmtId="9" fontId="9" fillId="7" borderId="2" xfId="0" applyNumberFormat="1" applyFont="1" applyFill="1" applyBorder="1" applyAlignment="1">
      <alignment horizontal="right" vertical="center"/>
    </xf>
    <xf numFmtId="6" fontId="9" fillId="6" borderId="7" xfId="0" applyNumberFormat="1" applyFont="1" applyFill="1" applyBorder="1" applyAlignment="1">
      <alignment horizontal="center" vertical="center" wrapText="1"/>
    </xf>
    <xf numFmtId="4" fontId="9" fillId="7" borderId="19" xfId="0" applyNumberFormat="1" applyFont="1" applyFill="1" applyBorder="1" applyAlignment="1">
      <alignment horizontal="right" vertical="center" wrapText="1"/>
    </xf>
    <xf numFmtId="3" fontId="9" fillId="7" borderId="8" xfId="0" applyNumberFormat="1" applyFont="1" applyFill="1" applyBorder="1" applyAlignment="1">
      <alignment horizontal="center" vertical="center" wrapText="1"/>
    </xf>
    <xf numFmtId="0" fontId="9" fillId="7" borderId="4" xfId="0" applyFont="1" applyFill="1" applyBorder="1"/>
    <xf numFmtId="0" fontId="9" fillId="7" borderId="8" xfId="0" applyFont="1" applyFill="1" applyBorder="1"/>
    <xf numFmtId="169" fontId="9" fillId="6" borderId="3" xfId="0" applyNumberFormat="1" applyFont="1" applyFill="1" applyBorder="1" applyAlignment="1">
      <alignment horizontal="right" vertical="center" wrapText="1"/>
    </xf>
    <xf numFmtId="169" fontId="9" fillId="9" borderId="7" xfId="0" applyNumberFormat="1" applyFont="1" applyFill="1" applyBorder="1" applyAlignment="1">
      <alignment horizontal="right" vertical="center" wrapText="1"/>
    </xf>
    <xf numFmtId="169" fontId="9" fillId="6" borderId="9" xfId="0" applyNumberFormat="1" applyFont="1" applyFill="1" applyBorder="1" applyAlignment="1">
      <alignment horizontal="right" vertical="center"/>
    </xf>
    <xf numFmtId="167" fontId="12" fillId="6" borderId="5" xfId="0" applyNumberFormat="1" applyFont="1" applyFill="1" applyBorder="1" applyAlignment="1">
      <alignment horizontal="right" vertical="center" wrapText="1"/>
    </xf>
    <xf numFmtId="0" fontId="9" fillId="7" borderId="3" xfId="0" applyFont="1" applyFill="1" applyBorder="1" applyAlignment="1">
      <alignment horizontal="right" vertical="center" wrapText="1"/>
    </xf>
    <xf numFmtId="3" fontId="9" fillId="7" borderId="3" xfId="0" applyNumberFormat="1" applyFont="1" applyFill="1" applyBorder="1" applyAlignment="1">
      <alignment horizontal="right" vertical="center" wrapText="1"/>
    </xf>
    <xf numFmtId="0" fontId="8" fillId="3" borderId="2" xfId="0" applyFont="1" applyFill="1" applyBorder="1" applyAlignment="1">
      <alignment vertical="center" wrapText="1"/>
    </xf>
    <xf numFmtId="0" fontId="9" fillId="7" borderId="4" xfId="0" applyFont="1" applyFill="1" applyBorder="1" applyAlignment="1">
      <alignment horizontal="center" vertical="center"/>
    </xf>
    <xf numFmtId="0" fontId="9" fillId="7" borderId="8" xfId="0" applyFont="1" applyFill="1" applyBorder="1" applyAlignment="1">
      <alignment horizontal="center" vertical="center"/>
    </xf>
    <xf numFmtId="0" fontId="0" fillId="7" borderId="0" xfId="0" applyFill="1" applyAlignment="1">
      <alignment wrapText="1"/>
    </xf>
    <xf numFmtId="0" fontId="0" fillId="0" borderId="0" xfId="0" applyAlignment="1">
      <alignment wrapText="1"/>
    </xf>
    <xf numFmtId="0" fontId="5" fillId="7" borderId="0" xfId="0" applyFont="1" applyFill="1" applyAlignment="1">
      <alignment horizontal="left" vertical="top"/>
    </xf>
    <xf numFmtId="0" fontId="5" fillId="7" borderId="0" xfId="0" applyFont="1" applyFill="1" applyAlignment="1">
      <alignment horizontal="left" vertical="top" wrapText="1"/>
    </xf>
    <xf numFmtId="2" fontId="9" fillId="6" borderId="9" xfId="0" applyNumberFormat="1" applyFont="1" applyFill="1" applyBorder="1" applyAlignment="1">
      <alignment horizontal="right" vertical="center"/>
    </xf>
    <xf numFmtId="2" fontId="12" fillId="6" borderId="5" xfId="0" applyNumberFormat="1" applyFont="1" applyFill="1" applyBorder="1" applyAlignment="1">
      <alignment horizontal="right" vertical="center" wrapText="1"/>
    </xf>
    <xf numFmtId="0" fontId="17" fillId="0" borderId="0" xfId="0" applyFont="1"/>
    <xf numFmtId="0" fontId="18" fillId="8" borderId="21" xfId="2" applyFont="1" applyFill="1" applyBorder="1" applyAlignment="1">
      <alignment vertical="center" wrapText="1"/>
    </xf>
    <xf numFmtId="0" fontId="18" fillId="8" borderId="1" xfId="2" applyFont="1" applyFill="1" applyBorder="1"/>
    <xf numFmtId="0" fontId="18" fillId="8" borderId="6" xfId="2" applyFont="1" applyFill="1" applyBorder="1" applyAlignment="1">
      <alignment horizontal="left" vertical="center" wrapText="1"/>
    </xf>
    <xf numFmtId="0" fontId="18" fillId="8" borderId="1" xfId="2" applyFont="1" applyFill="1" applyBorder="1" applyAlignment="1">
      <alignment vertical="center" wrapText="1"/>
    </xf>
    <xf numFmtId="3" fontId="9" fillId="0" borderId="3" xfId="0" applyNumberFormat="1" applyFont="1" applyBorder="1" applyAlignment="1">
      <alignment horizontal="center" wrapText="1"/>
    </xf>
    <xf numFmtId="2" fontId="9" fillId="0" borderId="3" xfId="0" applyNumberFormat="1" applyFont="1" applyBorder="1" applyAlignment="1">
      <alignment horizontal="center"/>
    </xf>
    <xf numFmtId="0" fontId="8" fillId="3" borderId="22" xfId="0" applyFont="1" applyFill="1" applyBorder="1" applyAlignment="1">
      <alignment horizontal="left" vertical="center" wrapText="1"/>
    </xf>
    <xf numFmtId="0" fontId="11" fillId="4" borderId="16" xfId="0" applyFont="1" applyFill="1" applyBorder="1" applyAlignment="1">
      <alignment vertical="center" wrapText="1"/>
    </xf>
    <xf numFmtId="0" fontId="8" fillId="4" borderId="2" xfId="0" applyFont="1" applyFill="1" applyBorder="1" applyAlignment="1">
      <alignment horizontal="left" vertical="center"/>
    </xf>
    <xf numFmtId="0" fontId="11" fillId="4" borderId="16" xfId="0" applyFont="1" applyFill="1" applyBorder="1" applyAlignment="1">
      <alignment horizontal="left" vertical="center" wrapText="1"/>
    </xf>
    <xf numFmtId="167" fontId="9" fillId="7" borderId="5" xfId="0" applyNumberFormat="1" applyFont="1" applyFill="1" applyBorder="1"/>
    <xf numFmtId="0" fontId="19" fillId="0" borderId="0" xfId="0" applyFont="1" applyAlignment="1">
      <alignment horizontal="justify" vertical="top"/>
    </xf>
    <xf numFmtId="0" fontId="20" fillId="7" borderId="0" xfId="0" applyFont="1" applyFill="1" applyAlignment="1">
      <alignment wrapText="1"/>
    </xf>
    <xf numFmtId="0" fontId="22" fillId="0" borderId="0" xfId="0" applyFont="1" applyAlignment="1">
      <alignment horizontal="justify" vertical="top"/>
    </xf>
    <xf numFmtId="0" fontId="9" fillId="7" borderId="2" xfId="0" applyFont="1" applyFill="1" applyBorder="1"/>
    <xf numFmtId="9" fontId="9" fillId="7" borderId="2" xfId="0" applyNumberFormat="1" applyFont="1" applyFill="1" applyBorder="1"/>
    <xf numFmtId="167" fontId="9" fillId="7" borderId="2" xfId="0" applyNumberFormat="1" applyFont="1" applyFill="1" applyBorder="1" applyAlignment="1">
      <alignment horizontal="right" vertical="center"/>
    </xf>
    <xf numFmtId="9" fontId="9" fillId="6" borderId="3" xfId="0" applyNumberFormat="1" applyFont="1" applyFill="1" applyBorder="1" applyAlignment="1">
      <alignment horizontal="right" vertical="center" wrapText="1"/>
    </xf>
    <xf numFmtId="9" fontId="9" fillId="6" borderId="2" xfId="0" applyNumberFormat="1" applyFont="1" applyFill="1" applyBorder="1" applyAlignment="1">
      <alignment horizontal="right" vertical="center" wrapText="1"/>
    </xf>
    <xf numFmtId="0" fontId="0" fillId="7" borderId="0" xfId="0" applyFill="1" applyAlignment="1">
      <alignment vertical="top" wrapText="1"/>
    </xf>
    <xf numFmtId="0" fontId="0" fillId="0" borderId="6" xfId="0" applyBorder="1" applyAlignment="1">
      <alignment vertical="top" wrapText="1"/>
    </xf>
    <xf numFmtId="0" fontId="5" fillId="0" borderId="0" xfId="0" applyFont="1" applyAlignment="1">
      <alignment horizontal="left" vertical="top" wrapText="1"/>
    </xf>
    <xf numFmtId="169" fontId="9" fillId="9" borderId="2" xfId="0" applyNumberFormat="1" applyFont="1" applyFill="1" applyBorder="1" applyAlignment="1">
      <alignment horizontal="right" vertical="center"/>
    </xf>
    <xf numFmtId="10" fontId="9" fillId="7" borderId="2" xfId="0" applyNumberFormat="1" applyFont="1" applyFill="1" applyBorder="1"/>
    <xf numFmtId="4" fontId="9" fillId="7" borderId="23" xfId="0" applyNumberFormat="1" applyFont="1" applyFill="1" applyBorder="1" applyAlignment="1">
      <alignment horizontal="right" vertical="center" wrapText="1"/>
    </xf>
    <xf numFmtId="170" fontId="9" fillId="7" borderId="0" xfId="0" applyNumberFormat="1" applyFont="1" applyFill="1" applyAlignment="1">
      <alignment horizontal="right" vertical="center" wrapText="1"/>
    </xf>
    <xf numFmtId="171" fontId="9" fillId="7" borderId="3" xfId="0" applyNumberFormat="1" applyFont="1" applyFill="1" applyBorder="1" applyAlignment="1">
      <alignment horizontal="right" vertical="center"/>
    </xf>
    <xf numFmtId="170" fontId="9" fillId="7" borderId="19" xfId="0" applyNumberFormat="1" applyFont="1" applyFill="1" applyBorder="1" applyAlignment="1">
      <alignment horizontal="right" vertical="center" wrapText="1"/>
    </xf>
    <xf numFmtId="171" fontId="9" fillId="7" borderId="5" xfId="0" applyNumberFormat="1" applyFont="1" applyFill="1" applyBorder="1" applyAlignment="1">
      <alignment horizontal="right" vertical="center"/>
    </xf>
    <xf numFmtId="172" fontId="9" fillId="7" borderId="3" xfId="0" applyNumberFormat="1" applyFont="1" applyFill="1" applyBorder="1" applyAlignment="1">
      <alignment horizontal="right" vertical="center" wrapText="1"/>
    </xf>
    <xf numFmtId="165" fontId="9" fillId="7" borderId="6" xfId="0" applyNumberFormat="1" applyFont="1" applyFill="1" applyBorder="1" applyAlignment="1">
      <alignment horizontal="right" vertical="center" wrapText="1"/>
    </xf>
    <xf numFmtId="0" fontId="0" fillId="0" borderId="0" xfId="0" applyAlignment="1">
      <alignment vertical="center"/>
    </xf>
    <xf numFmtId="0" fontId="9" fillId="0" borderId="0" xfId="0" applyFont="1" applyAlignment="1">
      <alignment horizontal="center" vertical="center" wrapText="1"/>
    </xf>
    <xf numFmtId="0" fontId="9" fillId="8" borderId="16" xfId="0" applyFont="1" applyFill="1" applyBorder="1" applyAlignment="1">
      <alignment vertical="center"/>
    </xf>
    <xf numFmtId="6" fontId="9" fillId="7" borderId="3" xfId="0" applyNumberFormat="1" applyFont="1" applyFill="1" applyBorder="1" applyAlignment="1">
      <alignment horizontal="center" vertical="center" wrapText="1"/>
    </xf>
    <xf numFmtId="6" fontId="9" fillId="0" borderId="5" xfId="0" applyNumberFormat="1" applyFont="1" applyBorder="1" applyAlignment="1">
      <alignment horizontal="center" vertical="center" wrapText="1"/>
    </xf>
    <xf numFmtId="0" fontId="18" fillId="8" borderId="16" xfId="2" applyFont="1" applyFill="1" applyBorder="1" applyAlignment="1">
      <alignment vertical="center"/>
    </xf>
    <xf numFmtId="169" fontId="9" fillId="7" borderId="2" xfId="0" applyNumberFormat="1" applyFont="1" applyFill="1" applyBorder="1" applyAlignment="1">
      <alignment vertical="center"/>
    </xf>
    <xf numFmtId="0" fontId="0" fillId="7" borderId="4" xfId="0" applyFill="1" applyBorder="1" applyAlignment="1">
      <alignment vertical="center"/>
    </xf>
    <xf numFmtId="0" fontId="0" fillId="0" borderId="4" xfId="0" applyBorder="1" applyAlignment="1">
      <alignment vertical="center"/>
    </xf>
    <xf numFmtId="0" fontId="9" fillId="8" borderId="1" xfId="0" applyFont="1" applyFill="1" applyBorder="1" applyAlignment="1">
      <alignment vertical="center"/>
    </xf>
    <xf numFmtId="6" fontId="9" fillId="0" borderId="0" xfId="0" applyNumberFormat="1" applyFont="1" applyAlignment="1">
      <alignment horizontal="center" vertical="center" wrapText="1"/>
    </xf>
    <xf numFmtId="169" fontId="9" fillId="7" borderId="10" xfId="0" applyNumberFormat="1" applyFont="1" applyFill="1" applyBorder="1" applyAlignment="1">
      <alignment vertical="center"/>
    </xf>
    <xf numFmtId="0" fontId="0" fillId="7" borderId="11" xfId="0" applyFill="1" applyBorder="1" applyAlignment="1">
      <alignment vertical="center"/>
    </xf>
    <xf numFmtId="0" fontId="18" fillId="8" borderId="1" xfId="2" applyFont="1" applyFill="1" applyBorder="1" applyAlignment="1">
      <alignment vertical="center"/>
    </xf>
    <xf numFmtId="0" fontId="9" fillId="7" borderId="10" xfId="0" applyFont="1" applyFill="1" applyBorder="1" applyAlignment="1">
      <alignment vertical="center"/>
    </xf>
    <xf numFmtId="3" fontId="9" fillId="0" borderId="0" xfId="0" applyNumberFormat="1" applyFont="1" applyAlignment="1">
      <alignment horizontal="center" vertical="center" wrapText="1"/>
    </xf>
    <xf numFmtId="0" fontId="18" fillId="8" borderId="17" xfId="2" applyFont="1" applyFill="1" applyBorder="1" applyAlignment="1">
      <alignment vertical="center"/>
    </xf>
    <xf numFmtId="0" fontId="9" fillId="7" borderId="2" xfId="0" applyFont="1" applyFill="1" applyBorder="1" applyAlignment="1">
      <alignment vertical="center"/>
    </xf>
    <xf numFmtId="0" fontId="9" fillId="7" borderId="4" xfId="0" applyFont="1" applyFill="1" applyBorder="1" applyAlignment="1">
      <alignment vertical="center"/>
    </xf>
    <xf numFmtId="0" fontId="9" fillId="0" borderId="3" xfId="0" applyFont="1" applyBorder="1" applyAlignment="1">
      <alignment horizontal="center" vertical="center" wrapText="1"/>
    </xf>
    <xf numFmtId="0" fontId="13" fillId="0" borderId="0" xfId="2" applyAlignment="1">
      <alignment vertical="center"/>
    </xf>
    <xf numFmtId="0" fontId="9" fillId="0" borderId="5" xfId="0" applyFont="1" applyBorder="1" applyAlignment="1">
      <alignment horizontal="center" vertical="center" wrapText="1"/>
    </xf>
    <xf numFmtId="164" fontId="9" fillId="3" borderId="4" xfId="1" applyNumberFormat="1" applyFont="1" applyFill="1" applyBorder="1" applyAlignment="1">
      <alignment horizontal="center" vertical="center" wrapText="1"/>
    </xf>
    <xf numFmtId="164" fontId="9" fillId="0" borderId="0" xfId="1" applyNumberFormat="1" applyFont="1" applyBorder="1" applyAlignment="1">
      <alignment horizontal="center" vertical="center" wrapText="1"/>
    </xf>
    <xf numFmtId="0" fontId="0" fillId="3" borderId="3" xfId="0" applyFill="1" applyBorder="1" applyAlignment="1">
      <alignment vertical="center"/>
    </xf>
    <xf numFmtId="0" fontId="0" fillId="3" borderId="4" xfId="0" applyFill="1" applyBorder="1" applyAlignment="1">
      <alignment vertical="center"/>
    </xf>
    <xf numFmtId="0" fontId="12" fillId="4" borderId="15" xfId="0" applyFont="1" applyFill="1" applyBorder="1" applyAlignment="1">
      <alignment vertical="center" wrapText="1"/>
    </xf>
    <xf numFmtId="0" fontId="12" fillId="0" borderId="0" xfId="0" applyFont="1" applyAlignment="1">
      <alignment vertical="center" wrapText="1"/>
    </xf>
    <xf numFmtId="0" fontId="0" fillId="4" borderId="0" xfId="0" applyFill="1" applyAlignment="1">
      <alignment vertical="center"/>
    </xf>
    <xf numFmtId="0" fontId="0" fillId="4" borderId="15" xfId="0" applyFill="1" applyBorder="1" applyAlignment="1">
      <alignment vertical="center"/>
    </xf>
    <xf numFmtId="0" fontId="0" fillId="0" borderId="15" xfId="0" applyBorder="1" applyAlignment="1">
      <alignment vertical="center"/>
    </xf>
    <xf numFmtId="0" fontId="18" fillId="5" borderId="1" xfId="2" applyFont="1" applyFill="1" applyBorder="1" applyAlignment="1">
      <alignment vertical="center"/>
    </xf>
    <xf numFmtId="0" fontId="0" fillId="6" borderId="4" xfId="0" applyFill="1" applyBorder="1" applyAlignment="1">
      <alignment vertical="center"/>
    </xf>
    <xf numFmtId="0" fontId="0" fillId="0" borderId="7" xfId="0" applyBorder="1" applyAlignment="1">
      <alignment vertical="center"/>
    </xf>
    <xf numFmtId="6" fontId="9" fillId="0" borderId="3" xfId="0" applyNumberFormat="1" applyFont="1" applyBorder="1" applyAlignment="1">
      <alignment horizontal="center" vertical="center" wrapText="1"/>
    </xf>
    <xf numFmtId="0" fontId="0" fillId="6" borderId="11" xfId="0" applyFill="1" applyBorder="1" applyAlignment="1">
      <alignment vertical="center"/>
    </xf>
    <xf numFmtId="8" fontId="12" fillId="0" borderId="3" xfId="0" applyNumberFormat="1" applyFont="1" applyBorder="1" applyAlignment="1">
      <alignment horizontal="center" vertical="center" wrapText="1"/>
    </xf>
    <xf numFmtId="0" fontId="18" fillId="5" borderId="16" xfId="2" applyFont="1" applyFill="1" applyBorder="1" applyAlignment="1">
      <alignment vertical="center"/>
    </xf>
    <xf numFmtId="0" fontId="9" fillId="0" borderId="0" xfId="0" applyFont="1" applyAlignment="1">
      <alignment vertical="center" wrapText="1"/>
    </xf>
    <xf numFmtId="2" fontId="9" fillId="0" borderId="3" xfId="0" applyNumberFormat="1" applyFont="1" applyBorder="1" applyAlignment="1">
      <alignment horizontal="center" vertical="center" wrapText="1"/>
    </xf>
    <xf numFmtId="2" fontId="9" fillId="0" borderId="0" xfId="0" applyNumberFormat="1" applyFont="1" applyAlignment="1">
      <alignment horizontal="center" vertical="center" wrapText="1"/>
    </xf>
    <xf numFmtId="0" fontId="9" fillId="7" borderId="8" xfId="0" applyFont="1" applyFill="1" applyBorder="1" applyAlignment="1">
      <alignment vertical="center"/>
    </xf>
    <xf numFmtId="2" fontId="9" fillId="0" borderId="3" xfId="0" applyNumberFormat="1" applyFont="1" applyBorder="1" applyAlignment="1">
      <alignment horizontal="center" vertical="center"/>
    </xf>
    <xf numFmtId="2" fontId="9" fillId="7" borderId="3" xfId="0" applyNumberFormat="1" applyFont="1" applyFill="1" applyBorder="1" applyAlignment="1">
      <alignment horizontal="center" vertical="center"/>
    </xf>
    <xf numFmtId="10" fontId="9" fillId="7" borderId="2" xfId="0" applyNumberFormat="1" applyFont="1" applyFill="1" applyBorder="1" applyAlignment="1">
      <alignment vertical="center"/>
    </xf>
    <xf numFmtId="2" fontId="9" fillId="7" borderId="11" xfId="0" applyNumberFormat="1" applyFont="1" applyFill="1" applyBorder="1" applyAlignment="1">
      <alignment horizontal="center" vertical="center"/>
    </xf>
    <xf numFmtId="167" fontId="9" fillId="7" borderId="2" xfId="0" applyNumberFormat="1" applyFont="1" applyFill="1" applyBorder="1" applyAlignment="1">
      <alignment vertical="center"/>
    </xf>
    <xf numFmtId="3" fontId="9" fillId="0" borderId="3" xfId="0" applyNumberFormat="1" applyFont="1" applyBorder="1" applyAlignment="1">
      <alignment horizontal="center" vertical="center" wrapText="1"/>
    </xf>
    <xf numFmtId="169" fontId="9" fillId="6" borderId="2" xfId="0" applyNumberFormat="1" applyFont="1" applyFill="1" applyBorder="1" applyAlignment="1">
      <alignment vertical="center"/>
    </xf>
    <xf numFmtId="6" fontId="9" fillId="6" borderId="8" xfId="0" applyNumberFormat="1" applyFont="1" applyFill="1" applyBorder="1" applyAlignment="1">
      <alignment horizontal="center" vertical="center" wrapText="1"/>
    </xf>
    <xf numFmtId="9" fontId="9" fillId="6" borderId="3" xfId="0" applyNumberFormat="1" applyFont="1" applyFill="1" applyBorder="1" applyAlignment="1">
      <alignment vertical="center"/>
    </xf>
    <xf numFmtId="0" fontId="0" fillId="2" borderId="0" xfId="0" applyFill="1" applyAlignment="1">
      <alignment vertical="center"/>
    </xf>
    <xf numFmtId="0" fontId="0" fillId="7" borderId="2" xfId="0" applyFill="1" applyBorder="1" applyAlignment="1">
      <alignment vertical="center"/>
    </xf>
    <xf numFmtId="9" fontId="9" fillId="6" borderId="2" xfId="0" applyNumberFormat="1" applyFont="1" applyFill="1" applyBorder="1" applyAlignment="1">
      <alignment vertical="center"/>
    </xf>
    <xf numFmtId="0" fontId="0" fillId="0" borderId="0" xfId="0" applyAlignment="1">
      <alignment vertical="center" wrapText="1"/>
    </xf>
    <xf numFmtId="0" fontId="0" fillId="7" borderId="0" xfId="0" applyFill="1" applyAlignment="1">
      <alignment vertical="center" wrapText="1"/>
    </xf>
    <xf numFmtId="0" fontId="20" fillId="0" borderId="0" xfId="0" applyFont="1" applyAlignment="1">
      <alignment vertical="center" wrapText="1"/>
    </xf>
    <xf numFmtId="0" fontId="20" fillId="7" borderId="0" xfId="0" applyFont="1" applyFill="1" applyAlignment="1">
      <alignment vertical="center" wrapText="1"/>
    </xf>
    <xf numFmtId="0" fontId="0" fillId="7" borderId="0" xfId="0" quotePrefix="1" applyFill="1" applyAlignment="1">
      <alignment vertical="center" wrapText="1"/>
    </xf>
    <xf numFmtId="0" fontId="20" fillId="7" borderId="0" xfId="0" quotePrefix="1" applyFont="1" applyFill="1" applyAlignment="1">
      <alignment vertical="center" wrapText="1"/>
    </xf>
    <xf numFmtId="0" fontId="3" fillId="0" borderId="0" xfId="0" applyFont="1" applyAlignment="1">
      <alignment vertical="center" wrapText="1"/>
    </xf>
    <xf numFmtId="0" fontId="0" fillId="0" borderId="0" xfId="0"/>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0" xfId="0" applyFont="1" applyFill="1" applyAlignment="1">
      <alignment horizontal="center" vertical="center" wrapText="1"/>
    </xf>
    <xf numFmtId="0" fontId="10" fillId="7" borderId="15" xfId="0" applyFont="1" applyFill="1" applyBorder="1" applyAlignment="1">
      <alignment horizontal="center" vertical="center" wrapText="1"/>
    </xf>
    <xf numFmtId="0" fontId="8" fillId="4" borderId="3" xfId="0" applyFont="1" applyFill="1" applyBorder="1" applyAlignment="1">
      <alignment horizontal="center" vertical="center"/>
    </xf>
    <xf numFmtId="0" fontId="8" fillId="3" borderId="2" xfId="0" applyFont="1" applyFill="1" applyBorder="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10" fillId="7" borderId="7"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colors>
    <mruColors>
      <color rgb="FF33CC33"/>
      <color rgb="FFFF5050"/>
      <color rgb="FF990033"/>
      <color rgb="FFFFCCCC"/>
      <color rgb="FFFF9999"/>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2614611</xdr:colOff>
      <xdr:row>1</xdr:row>
      <xdr:rowOff>700088</xdr:rowOff>
    </xdr:to>
    <xdr:pic>
      <xdr:nvPicPr>
        <xdr:cNvPr id="2" name="Image 30" descr="C:\Users\Sue\Documents\HowToLogistics website\how-to-logistics.jpg">
          <a:extLst>
            <a:ext uri="{FF2B5EF4-FFF2-40B4-BE49-F238E27FC236}">
              <a16:creationId xmlns:a16="http://schemas.microsoft.com/office/drawing/2014/main" id="{273CC002-B470-4744-B174-FE23DD1FF68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050" y="187325"/>
          <a:ext cx="2614611" cy="70008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609599</xdr:colOff>
      <xdr:row>0</xdr:row>
      <xdr:rowOff>0</xdr:rowOff>
    </xdr:from>
    <xdr:to>
      <xdr:col>2</xdr:col>
      <xdr:colOff>447674</xdr:colOff>
      <xdr:row>0</xdr:row>
      <xdr:rowOff>723900</xdr:rowOff>
    </xdr:to>
    <xdr:pic>
      <xdr:nvPicPr>
        <xdr:cNvPr id="2" name="Image 30" descr="C:\Users\Sue\Documents\HowToLogistics website\how-to-logistics.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599" y="0"/>
          <a:ext cx="2314575" cy="7239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533400</xdr:colOff>
      <xdr:row>0</xdr:row>
      <xdr:rowOff>723900</xdr:rowOff>
    </xdr:to>
    <xdr:pic>
      <xdr:nvPicPr>
        <xdr:cNvPr id="3" name="Image 30" descr="C:\Users\Sue\Documents\HowToLogistics website\how-to-logistics.jp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2314575" cy="723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533400</xdr:colOff>
      <xdr:row>0</xdr:row>
      <xdr:rowOff>723900</xdr:rowOff>
    </xdr:to>
    <xdr:pic>
      <xdr:nvPicPr>
        <xdr:cNvPr id="3" name="Image 30" descr="C:\Users\Sue\Documents\HowToLogistics website\how-to-logistics.jp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0"/>
          <a:ext cx="2314575" cy="72390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609599</xdr:colOff>
      <xdr:row>0</xdr:row>
      <xdr:rowOff>0</xdr:rowOff>
    </xdr:from>
    <xdr:to>
      <xdr:col>2</xdr:col>
      <xdr:colOff>581025</xdr:colOff>
      <xdr:row>1</xdr:row>
      <xdr:rowOff>0</xdr:rowOff>
    </xdr:to>
    <xdr:pic>
      <xdr:nvPicPr>
        <xdr:cNvPr id="2" name="Image 30" descr="C:\Users\Sue\Documents\HowToLogistics website\how-to-logistics.jpg">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599" y="0"/>
          <a:ext cx="2362201" cy="8763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Solstice">
      <a:fillStyleLst>
        <a:solidFill>
          <a:schemeClr val="phClr"/>
        </a:solidFill>
        <a:gradFill rotWithShape="1">
          <a:gsLst>
            <a:gs pos="0">
              <a:schemeClr val="phClr">
                <a:tint val="35000"/>
                <a:satMod val="253000"/>
              </a:schemeClr>
            </a:gs>
            <a:gs pos="50000">
              <a:schemeClr val="phClr">
                <a:tint val="42000"/>
                <a:satMod val="255000"/>
              </a:schemeClr>
            </a:gs>
            <a:gs pos="97000">
              <a:schemeClr val="phClr">
                <a:tint val="53000"/>
                <a:satMod val="260000"/>
              </a:schemeClr>
            </a:gs>
            <a:gs pos="100000">
              <a:schemeClr val="phClr">
                <a:tint val="56000"/>
                <a:satMod val="275000"/>
              </a:schemeClr>
            </a:gs>
          </a:gsLst>
          <a:path path="circle">
            <a:fillToRect l="50000" t="50000" r="50000" b="50000"/>
          </a:path>
        </a:gradFill>
        <a:gradFill rotWithShape="1">
          <a:gsLst>
            <a:gs pos="0">
              <a:schemeClr val="phClr">
                <a:tint val="92000"/>
                <a:satMod val="170000"/>
              </a:schemeClr>
            </a:gs>
            <a:gs pos="15000">
              <a:schemeClr val="phClr">
                <a:tint val="92000"/>
                <a:shade val="99000"/>
                <a:satMod val="170000"/>
              </a:schemeClr>
            </a:gs>
            <a:gs pos="62000">
              <a:schemeClr val="phClr">
                <a:tint val="96000"/>
                <a:shade val="80000"/>
                <a:satMod val="170000"/>
              </a:schemeClr>
            </a:gs>
            <a:gs pos="97000">
              <a:schemeClr val="phClr">
                <a:tint val="98000"/>
                <a:shade val="63000"/>
                <a:satMod val="170000"/>
              </a:schemeClr>
            </a:gs>
            <a:gs pos="100000">
              <a:schemeClr val="phClr">
                <a:shade val="62000"/>
                <a:satMod val="170000"/>
              </a:schemeClr>
            </a:gs>
          </a:gsLst>
          <a:path path="circle">
            <a:fillToRect l="50000" t="50000" r="50000" b="50000"/>
          </a:path>
        </a:gradFill>
      </a:fillStyleLst>
      <a:lnStyleLst>
        <a:ln w="9525" cap="flat" cmpd="sng" algn="ctr">
          <a:solidFill>
            <a:schemeClr val="phClr"/>
          </a:solidFill>
          <a:prstDash val="solid"/>
        </a:ln>
        <a:ln w="25400" cap="flat" cmpd="sng" algn="ctr">
          <a:solidFill>
            <a:schemeClr val="phClr"/>
          </a:solidFill>
          <a:prstDash val="solid"/>
        </a:ln>
        <a:ln w="25400" cap="flat" cmpd="sng" algn="ctr">
          <a:solidFill>
            <a:schemeClr val="phClr"/>
          </a:solidFill>
          <a:prstDash val="solid"/>
        </a:ln>
      </a:lnStyleLst>
      <a:effectStyleLst>
        <a:effectStyle>
          <a:effectLst>
            <a:outerShdw blurRad="63500" dist="25400" dir="5400000" rotWithShape="0">
              <a:srgbClr val="000000">
                <a:alpha val="43137"/>
              </a:srgbClr>
            </a:outerShdw>
          </a:effectLst>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8700000"/>
            </a:lightRig>
          </a:scene3d>
          <a:sp3d contourW="12700">
            <a:bevelT w="0" h="0"/>
            <a:contourClr>
              <a:schemeClr val="phClr">
                <a:shade val="80000"/>
              </a:schemeClr>
            </a:contourClr>
          </a:sp3d>
        </a:effectStyle>
        <a:effectStyle>
          <a:effectLst>
            <a:outerShdw blurRad="63500" dist="25400" dir="5400000" rotWithShape="0">
              <a:srgbClr val="000000">
                <a:alpha val="43137"/>
              </a:srgbClr>
            </a:outerShdw>
          </a:effectLst>
          <a:scene3d>
            <a:camera prst="orthographicFront" fov="0">
              <a:rot lat="0" lon="0" rev="0"/>
            </a:camera>
            <a:lightRig rig="brightRoom" dir="tl">
              <a:rot lat="0" lon="0" rev="5400000"/>
            </a:lightRig>
          </a:scene3d>
          <a:sp3d contourW="12700">
            <a:bevelT w="25400" h="50800" prst="angle"/>
            <a:contourClr>
              <a:schemeClr val="phClr"/>
            </a:contourClr>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8177C-EBDB-4031-9EEF-098697B9D318}">
  <dimension ref="B2:AF81"/>
  <sheetViews>
    <sheetView showGridLines="0" topLeftCell="A11" zoomScaleNormal="100" workbookViewId="0">
      <selection activeCell="B18" sqref="B18"/>
    </sheetView>
  </sheetViews>
  <sheetFormatPr defaultColWidth="11.54296875" defaultRowHeight="14.75" x14ac:dyDescent="0.75"/>
  <cols>
    <col min="1" max="1" width="7.54296875" customWidth="1"/>
    <col min="2" max="2" width="129.7265625" customWidth="1"/>
  </cols>
  <sheetData>
    <row r="2" spans="2:32" ht="66.75" customHeight="1" x14ac:dyDescent="0.75"/>
    <row r="3" spans="2:32" ht="35.25" customHeight="1" x14ac:dyDescent="0.75">
      <c r="B3" s="6" t="s">
        <v>10</v>
      </c>
    </row>
    <row r="4" spans="2:32" ht="42.75" customHeight="1" x14ac:dyDescent="0.75">
      <c r="B4" s="2" t="s">
        <v>131</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2:32" ht="27.75" customHeight="1" x14ac:dyDescent="0.75">
      <c r="B5" s="3" t="s">
        <v>125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ht="16.5" customHeight="1" x14ac:dyDescent="0.75">
      <c r="B6" s="7" t="s">
        <v>126</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2:32" ht="26.25" customHeight="1" x14ac:dyDescent="0.75">
      <c r="B7" s="2" t="s">
        <v>127</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row>
    <row r="8" spans="2:32" ht="17.25" customHeight="1" x14ac:dyDescent="0.75">
      <c r="B8" s="7" t="s">
        <v>99</v>
      </c>
      <c r="C8" s="4"/>
      <c r="D8" s="4"/>
      <c r="E8" s="4"/>
      <c r="F8" s="4"/>
      <c r="G8" s="4"/>
      <c r="H8" s="4"/>
      <c r="I8" s="4"/>
      <c r="J8" s="4"/>
      <c r="K8" s="4"/>
      <c r="L8" s="4"/>
      <c r="M8" s="4"/>
      <c r="N8" s="4"/>
      <c r="O8" s="4"/>
      <c r="P8" s="4"/>
      <c r="Q8" s="4"/>
      <c r="R8" s="4"/>
      <c r="S8" s="4"/>
      <c r="T8" s="4"/>
      <c r="U8" s="4"/>
      <c r="V8" s="4"/>
      <c r="W8" s="4"/>
      <c r="X8" s="4"/>
      <c r="Y8" s="4"/>
      <c r="Z8" s="4"/>
      <c r="AA8" s="4"/>
      <c r="AB8" s="4"/>
      <c r="AC8" s="4"/>
      <c r="AD8" s="4"/>
      <c r="AE8" s="4"/>
      <c r="AF8" s="4"/>
    </row>
    <row r="9" spans="2:32" ht="27" customHeight="1" x14ac:dyDescent="0.75">
      <c r="B9" s="2" t="s">
        <v>11</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row>
    <row r="10" spans="2:32" ht="29.5" x14ac:dyDescent="0.75">
      <c r="B10" s="2" t="s">
        <v>128</v>
      </c>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row>
    <row r="11" spans="2:32" x14ac:dyDescent="0.75">
      <c r="B11" s="3"/>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row>
    <row r="12" spans="2:32" s="3" customFormat="1" ht="59.25" customHeight="1" x14ac:dyDescent="0.75">
      <c r="B12" s="111" t="s">
        <v>129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row>
    <row r="13" spans="2:32" s="3" customFormat="1" ht="13.5" customHeight="1" x14ac:dyDescent="0.75">
      <c r="B13" s="109"/>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row>
    <row r="14" spans="2:32" ht="43.5" customHeight="1" x14ac:dyDescent="0.75">
      <c r="B14" s="2" t="s">
        <v>130</v>
      </c>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row>
    <row r="15" spans="2:32" x14ac:dyDescent="0.75">
      <c r="B15" s="45" t="s">
        <v>75</v>
      </c>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row>
    <row r="16" spans="2:32" x14ac:dyDescent="0.75">
      <c r="B16" s="49" t="s">
        <v>77</v>
      </c>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row>
    <row r="17" spans="2:32" x14ac:dyDescent="0.75">
      <c r="B17" s="49" t="s">
        <v>76</v>
      </c>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row>
    <row r="18" spans="2:32" x14ac:dyDescent="0.75">
      <c r="B18" s="49" t="s">
        <v>105</v>
      </c>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row>
    <row r="19" spans="2:32" x14ac:dyDescent="0.75">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row>
    <row r="20" spans="2:32" x14ac:dyDescent="0.75">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row>
    <row r="21" spans="2:32" x14ac:dyDescent="0.75">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2:32" x14ac:dyDescent="0.75">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row>
    <row r="23" spans="2:32" x14ac:dyDescent="0.75">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2:32" x14ac:dyDescent="0.75">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2:32" x14ac:dyDescent="0.75">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2:32" x14ac:dyDescent="0.75">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2:32" x14ac:dyDescent="0.75">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2:32" x14ac:dyDescent="0.75">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2:32" x14ac:dyDescent="0.75">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2:32" x14ac:dyDescent="0.75">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2:32" x14ac:dyDescent="0.75">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2:32" x14ac:dyDescent="0.75">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row r="33" spans="3:32" x14ac:dyDescent="0.75">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row>
    <row r="34" spans="3:32" x14ac:dyDescent="0.75">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row>
    <row r="35" spans="3:32" x14ac:dyDescent="0.75">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row>
    <row r="36" spans="3:32" x14ac:dyDescent="0.75">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row>
    <row r="37" spans="3:32" x14ac:dyDescent="0.75">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row>
    <row r="38" spans="3:32" x14ac:dyDescent="0.75">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row>
    <row r="39" spans="3:32" x14ac:dyDescent="0.75">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row>
    <row r="40" spans="3:32" x14ac:dyDescent="0.75">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3:32" x14ac:dyDescent="0.75">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row>
    <row r="42" spans="3:32" x14ac:dyDescent="0.75">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3:32" x14ac:dyDescent="0.7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3:32" x14ac:dyDescent="0.7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3:32" x14ac:dyDescent="0.75">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row>
    <row r="46" spans="3:32" x14ac:dyDescent="0.7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row>
    <row r="47" spans="3:32" x14ac:dyDescent="0.75">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row>
    <row r="48" spans="3:32" x14ac:dyDescent="0.75">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row>
    <row r="49" spans="3:32" x14ac:dyDescent="0.75">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row>
    <row r="50" spans="3:32" x14ac:dyDescent="0.75">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row>
    <row r="51" spans="3:32" x14ac:dyDescent="0.7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3:32" x14ac:dyDescent="0.75">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row>
    <row r="53" spans="3:32" x14ac:dyDescent="0.75">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row>
    <row r="54" spans="3:32" x14ac:dyDescent="0.75">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row>
    <row r="55" spans="3:32" x14ac:dyDescent="0.75">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row>
    <row r="56" spans="3:32" x14ac:dyDescent="0.75">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row>
    <row r="57" spans="3:32" x14ac:dyDescent="0.75">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row>
    <row r="58" spans="3:32" x14ac:dyDescent="0.75">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row>
    <row r="59" spans="3:32" x14ac:dyDescent="0.75">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row>
    <row r="60" spans="3:32" x14ac:dyDescent="0.75">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row>
    <row r="61" spans="3:32" x14ac:dyDescent="0.75">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row>
    <row r="62" spans="3:32" x14ac:dyDescent="0.75">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row>
    <row r="63" spans="3:32" x14ac:dyDescent="0.75">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row>
    <row r="64" spans="3:32" x14ac:dyDescent="0.75">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row>
    <row r="65" spans="3:32" x14ac:dyDescent="0.75">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row>
    <row r="66" spans="3:32" x14ac:dyDescent="0.75">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row>
    <row r="67" spans="3:32" x14ac:dyDescent="0.75">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row>
    <row r="68" spans="3:32" x14ac:dyDescent="0.75">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row>
    <row r="69" spans="3:32" x14ac:dyDescent="0.75">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row>
    <row r="70" spans="3:32" x14ac:dyDescent="0.75">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row>
    <row r="71" spans="3:32" x14ac:dyDescent="0.75">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pans="3:32" x14ac:dyDescent="0.75">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3:32" x14ac:dyDescent="0.75">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3:32" x14ac:dyDescent="0.75">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3:32" x14ac:dyDescent="0.75">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3:32" x14ac:dyDescent="0.75">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spans="3:32" x14ac:dyDescent="0.75">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spans="3:32" x14ac:dyDescent="0.75">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pans="3:32" x14ac:dyDescent="0.75">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3:32" x14ac:dyDescent="0.75">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3:32" x14ac:dyDescent="0.75">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row>
  </sheetData>
  <hyperlinks>
    <hyperlink ref="B15" location="'44T ARTIC'!A1" display="    *  44 Tonne (6x2 + tri-axle curtainsider) combi" xr:uid="{DCD9B722-0C0B-450C-B6FF-3C95337E5352}"/>
    <hyperlink ref="B17" location="'18T RIGID'!A1" display="    *  18 tonne RIGID curtainsider" xr:uid="{FFF4B43B-147C-4091-ADC1-8C473A3234CB}"/>
    <hyperlink ref="B16" location="'TRAILER '!A1" display="    *  13.6m Tri-axle trailer (curtainsider)" xr:uid="{9DAA0DA2-12DC-4536-8BB3-7C94F30D6C5B}"/>
    <hyperlink ref="B18" location="'Another vehicle'!A1" display="    * Another vehicle type" xr:uid="{4307789B-3936-488A-9B21-E465CD33D54E}"/>
  </hyperlinks>
  <pageMargins left="0.7" right="0.7" top="0.75" bottom="0.75" header="0.3" footer="0.3"/>
  <pageSetup paperSize="9"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N40"/>
  <sheetViews>
    <sheetView showGridLines="0" workbookViewId="0"/>
  </sheetViews>
  <sheetFormatPr defaultColWidth="9.1328125" defaultRowHeight="14.75" x14ac:dyDescent="0.75"/>
  <cols>
    <col min="2" max="2" width="28" customWidth="1"/>
    <col min="3" max="3" width="14.04296875" customWidth="1"/>
    <col min="4" max="4" width="6.7265625" customWidth="1"/>
    <col min="5" max="5" width="12.7265625" customWidth="1"/>
    <col min="6" max="6" width="9.7265625" customWidth="1"/>
    <col min="7" max="7" width="15.7265625" customWidth="1"/>
    <col min="8" max="8" width="30.1328125" customWidth="1"/>
    <col min="9" max="9" width="12.7265625" customWidth="1"/>
    <col min="10" max="10" width="6.7265625" customWidth="1"/>
    <col min="11" max="11" width="12.7265625" customWidth="1"/>
    <col min="12" max="12" width="9.7265625" customWidth="1"/>
  </cols>
  <sheetData>
    <row r="1" spans="1:13" ht="69.650000000000006" customHeight="1" x14ac:dyDescent="0.75"/>
    <row r="2" spans="1:13" ht="24" customHeight="1" x14ac:dyDescent="1">
      <c r="B2" s="206" t="s">
        <v>120</v>
      </c>
      <c r="C2" s="207"/>
      <c r="D2" s="207"/>
      <c r="E2" s="207"/>
      <c r="F2" s="208"/>
      <c r="H2" s="191" t="s">
        <v>55</v>
      </c>
      <c r="I2" s="192"/>
      <c r="J2" s="192"/>
      <c r="K2" s="192"/>
      <c r="L2" s="193"/>
    </row>
    <row r="3" spans="1:13" s="129" customFormat="1" ht="12.95" customHeight="1" x14ac:dyDescent="0.75">
      <c r="A3" s="149"/>
      <c r="B3" s="19" t="s">
        <v>21</v>
      </c>
      <c r="C3" s="213" t="s">
        <v>46</v>
      </c>
      <c r="D3" s="214"/>
      <c r="E3" s="213" t="s">
        <v>47</v>
      </c>
      <c r="F3" s="214"/>
      <c r="G3" s="150"/>
      <c r="H3" s="104" t="s">
        <v>21</v>
      </c>
      <c r="I3" s="59" t="s">
        <v>46</v>
      </c>
      <c r="J3" s="72"/>
      <c r="K3" s="215" t="s">
        <v>47</v>
      </c>
      <c r="L3" s="216"/>
    </row>
    <row r="4" spans="1:13" s="129" customFormat="1" ht="12.95" customHeight="1" x14ac:dyDescent="0.75">
      <c r="B4" s="20" t="s">
        <v>14</v>
      </c>
      <c r="C4" s="195" t="s">
        <v>106</v>
      </c>
      <c r="D4" s="195"/>
      <c r="E4" s="204"/>
      <c r="F4" s="205"/>
      <c r="G4" s="130"/>
      <c r="H4" s="44" t="s">
        <v>14</v>
      </c>
      <c r="I4" s="194" t="s">
        <v>106</v>
      </c>
      <c r="J4" s="194"/>
      <c r="K4" s="195"/>
      <c r="L4" s="196"/>
    </row>
    <row r="5" spans="1:13" s="129" customFormat="1" ht="12.95" customHeight="1" x14ac:dyDescent="0.75">
      <c r="B5" s="131" t="s">
        <v>15</v>
      </c>
      <c r="C5" s="14">
        <v>121822</v>
      </c>
      <c r="D5" s="132"/>
      <c r="E5" s="14">
        <f>C5</f>
        <v>121822</v>
      </c>
      <c r="F5" s="26"/>
      <c r="G5" s="133"/>
      <c r="H5" s="134" t="s">
        <v>15</v>
      </c>
      <c r="I5" s="14">
        <v>0</v>
      </c>
      <c r="J5" s="26"/>
      <c r="K5" s="135">
        <v>0</v>
      </c>
      <c r="L5" s="136"/>
      <c r="M5" s="137"/>
    </row>
    <row r="6" spans="1:13" s="129" customFormat="1" ht="12.95" customHeight="1" x14ac:dyDescent="0.75">
      <c r="B6" s="138" t="s">
        <v>58</v>
      </c>
      <c r="C6" s="14">
        <v>0</v>
      </c>
      <c r="D6" s="132"/>
      <c r="E6" s="14">
        <v>0</v>
      </c>
      <c r="F6" s="26"/>
      <c r="G6" s="139"/>
      <c r="H6" s="98" t="s">
        <v>58</v>
      </c>
      <c r="I6" s="14">
        <v>0</v>
      </c>
      <c r="J6" s="26"/>
      <c r="K6" s="140">
        <v>0</v>
      </c>
      <c r="L6" s="141"/>
    </row>
    <row r="7" spans="1:13" s="129" customFormat="1" ht="12.95" customHeight="1" x14ac:dyDescent="0.75">
      <c r="B7" s="131" t="s">
        <v>62</v>
      </c>
      <c r="C7" s="15">
        <v>6</v>
      </c>
      <c r="D7" s="27"/>
      <c r="E7" s="15">
        <f>C7</f>
        <v>6</v>
      </c>
      <c r="F7" s="27"/>
      <c r="G7" s="130"/>
      <c r="H7" s="142" t="s">
        <v>67</v>
      </c>
      <c r="I7" s="86">
        <v>0</v>
      </c>
      <c r="J7" s="27"/>
      <c r="K7" s="143">
        <v>0</v>
      </c>
      <c r="L7" s="141"/>
    </row>
    <row r="8" spans="1:13" s="129" customFormat="1" ht="12.95" customHeight="1" x14ac:dyDescent="0.75">
      <c r="B8" s="21" t="s">
        <v>63</v>
      </c>
      <c r="C8" s="16">
        <v>75000</v>
      </c>
      <c r="D8" s="28" t="s">
        <v>64</v>
      </c>
      <c r="E8" s="16">
        <f>C8*1.609</f>
        <v>120675</v>
      </c>
      <c r="F8" s="79" t="s">
        <v>65</v>
      </c>
      <c r="G8" s="144"/>
      <c r="H8" s="145" t="s">
        <v>63</v>
      </c>
      <c r="I8" s="87"/>
      <c r="J8" s="28" t="s">
        <v>64</v>
      </c>
      <c r="K8" s="146"/>
      <c r="L8" s="147" t="s">
        <v>65</v>
      </c>
    </row>
    <row r="9" spans="1:13" s="129" customFormat="1" ht="12.95" customHeight="1" x14ac:dyDescent="0.75">
      <c r="B9" s="21" t="s">
        <v>16</v>
      </c>
      <c r="C9" s="15">
        <v>240</v>
      </c>
      <c r="D9" s="27"/>
      <c r="E9" s="15">
        <f>C9</f>
        <v>240</v>
      </c>
      <c r="F9" s="27"/>
      <c r="G9" s="148"/>
      <c r="H9" s="142" t="s">
        <v>16</v>
      </c>
      <c r="I9" s="15"/>
      <c r="J9" s="27"/>
      <c r="K9" s="146"/>
      <c r="L9" s="136"/>
    </row>
    <row r="10" spans="1:13" s="129" customFormat="1" ht="12.95" customHeight="1" x14ac:dyDescent="0.75">
      <c r="B10" s="21" t="s">
        <v>22</v>
      </c>
      <c r="C10" s="15">
        <v>139.94999999999999</v>
      </c>
      <c r="D10" s="27"/>
      <c r="E10" s="15">
        <f>C10</f>
        <v>139.94999999999999</v>
      </c>
      <c r="F10" s="27"/>
      <c r="G10" s="148"/>
      <c r="H10" s="142" t="s">
        <v>22</v>
      </c>
      <c r="I10" s="15"/>
      <c r="J10" s="27"/>
      <c r="K10" s="146"/>
      <c r="L10" s="136"/>
    </row>
    <row r="11" spans="1:13" s="129" customFormat="1" ht="12.95" customHeight="1" x14ac:dyDescent="0.75">
      <c r="B11" s="21" t="s">
        <v>51</v>
      </c>
      <c r="C11" s="17">
        <v>8.3000000000000007</v>
      </c>
      <c r="D11" s="27" t="s">
        <v>50</v>
      </c>
      <c r="E11" s="63">
        <f>284.08/C11</f>
        <v>34.226506024096381</v>
      </c>
      <c r="F11" s="33" t="s">
        <v>61</v>
      </c>
      <c r="G11" s="130"/>
      <c r="H11" s="142" t="s">
        <v>51</v>
      </c>
      <c r="I11" s="17"/>
      <c r="J11" s="27" t="s">
        <v>50</v>
      </c>
      <c r="K11" s="146"/>
      <c r="L11" s="147" t="s">
        <v>61</v>
      </c>
    </row>
    <row r="12" spans="1:13" s="129" customFormat="1" ht="12.95" customHeight="1" x14ac:dyDescent="0.75">
      <c r="B12" s="21" t="s">
        <v>119</v>
      </c>
      <c r="C12" s="17">
        <v>92</v>
      </c>
      <c r="D12" s="27" t="s">
        <v>118</v>
      </c>
      <c r="E12" s="128">
        <v>35.799999999999997</v>
      </c>
      <c r="F12" s="33" t="s">
        <v>117</v>
      </c>
      <c r="G12" s="130"/>
      <c r="H12" s="142"/>
      <c r="I12" s="17"/>
      <c r="J12" s="27"/>
      <c r="K12" s="146"/>
      <c r="L12" s="147"/>
    </row>
    <row r="13" spans="1:13" s="129" customFormat="1" ht="12.95" customHeight="1" x14ac:dyDescent="0.75">
      <c r="B13" s="21" t="s">
        <v>27</v>
      </c>
      <c r="C13" s="16">
        <v>65000</v>
      </c>
      <c r="D13" s="28" t="s">
        <v>64</v>
      </c>
      <c r="E13" s="16">
        <f>C13*1.609</f>
        <v>104585</v>
      </c>
      <c r="F13" s="28" t="s">
        <v>65</v>
      </c>
      <c r="G13" s="176"/>
      <c r="H13" s="142" t="s">
        <v>27</v>
      </c>
      <c r="I13" s="16"/>
      <c r="J13" s="28" t="s">
        <v>64</v>
      </c>
      <c r="K13" s="146"/>
      <c r="L13" s="147" t="s">
        <v>65</v>
      </c>
    </row>
    <row r="14" spans="1:13" s="129" customFormat="1" ht="12.95" customHeight="1" x14ac:dyDescent="0.75">
      <c r="B14" s="19" t="s">
        <v>12</v>
      </c>
      <c r="C14" s="18"/>
      <c r="D14" s="18"/>
      <c r="E14" s="64"/>
      <c r="F14" s="151"/>
      <c r="G14" s="152"/>
      <c r="H14" s="88" t="s">
        <v>12</v>
      </c>
      <c r="I14" s="18"/>
      <c r="J14" s="18"/>
      <c r="K14" s="153"/>
      <c r="L14" s="154"/>
    </row>
    <row r="15" spans="1:13" s="129" customFormat="1" ht="12.95" customHeight="1" x14ac:dyDescent="0.75">
      <c r="B15" s="107" t="s">
        <v>13</v>
      </c>
      <c r="C15" s="29"/>
      <c r="D15" s="29"/>
      <c r="E15" s="60"/>
      <c r="F15" s="155"/>
      <c r="G15" s="156"/>
      <c r="H15" s="105" t="s">
        <v>13</v>
      </c>
      <c r="I15" s="29"/>
      <c r="J15" s="29"/>
      <c r="K15" s="157"/>
      <c r="L15" s="158"/>
      <c r="M15" s="159"/>
    </row>
    <row r="16" spans="1:13" s="129" customFormat="1" ht="12.95" customHeight="1" x14ac:dyDescent="0.75">
      <c r="B16" s="22" t="s">
        <v>17</v>
      </c>
      <c r="C16" s="36">
        <v>55059</v>
      </c>
      <c r="D16" s="30"/>
      <c r="E16" s="65">
        <f>C16</f>
        <v>55059</v>
      </c>
      <c r="F16" s="30"/>
      <c r="G16" s="139"/>
      <c r="H16" s="160" t="s">
        <v>17</v>
      </c>
      <c r="I16" s="82"/>
      <c r="J16" s="30"/>
      <c r="K16" s="177"/>
      <c r="L16" s="161"/>
    </row>
    <row r="17" spans="1:14" s="129" customFormat="1" ht="12.95" customHeight="1" x14ac:dyDescent="0.75">
      <c r="B17" s="22" t="s">
        <v>0</v>
      </c>
      <c r="C17" s="10">
        <f>(C5-C6)/C7</f>
        <v>20303.666666666668</v>
      </c>
      <c r="D17" s="30"/>
      <c r="E17" s="65">
        <f>(E5-E6)/E7</f>
        <v>20303.666666666668</v>
      </c>
      <c r="F17" s="30"/>
      <c r="G17" s="139"/>
      <c r="H17" s="160" t="s">
        <v>0</v>
      </c>
      <c r="I17" s="82">
        <f>IF(I7&gt;0, (I5-I6)/I7, 0)</f>
        <v>0</v>
      </c>
      <c r="J17" s="30"/>
      <c r="K17" s="82">
        <f>IF(K7&gt;0, (K5-K6)/K7, 0)</f>
        <v>0</v>
      </c>
      <c r="L17" s="161"/>
      <c r="N17" s="162"/>
    </row>
    <row r="18" spans="1:14" s="129" customFormat="1" ht="12.95" customHeight="1" x14ac:dyDescent="0.75">
      <c r="B18" s="22" t="s">
        <v>18</v>
      </c>
      <c r="C18" s="10">
        <v>560</v>
      </c>
      <c r="D18" s="30"/>
      <c r="E18" s="66">
        <f>C18</f>
        <v>560</v>
      </c>
      <c r="F18" s="178"/>
      <c r="G18" s="133"/>
      <c r="H18" s="160" t="s">
        <v>18</v>
      </c>
      <c r="I18" s="82"/>
      <c r="J18" s="30"/>
      <c r="K18" s="177"/>
      <c r="L18" s="161"/>
    </row>
    <row r="19" spans="1:14" s="129" customFormat="1" ht="12.95" customHeight="1" x14ac:dyDescent="0.75">
      <c r="B19" s="22" t="s">
        <v>1</v>
      </c>
      <c r="C19" s="10">
        <v>5015</v>
      </c>
      <c r="D19" s="30"/>
      <c r="E19" s="65">
        <f>C19</f>
        <v>5015</v>
      </c>
      <c r="F19" s="30"/>
      <c r="G19" s="163"/>
      <c r="H19" s="160" t="s">
        <v>1</v>
      </c>
      <c r="I19" s="82"/>
      <c r="J19" s="30"/>
      <c r="K19" s="177"/>
      <c r="L19" s="161"/>
    </row>
    <row r="20" spans="1:14" s="129" customFormat="1" ht="12.95" customHeight="1" x14ac:dyDescent="0.75">
      <c r="B20" s="22" t="s">
        <v>108</v>
      </c>
      <c r="C20" s="115">
        <v>0.06</v>
      </c>
      <c r="D20" s="31"/>
      <c r="E20" s="116">
        <v>0.06</v>
      </c>
      <c r="F20" s="30"/>
      <c r="G20" s="163"/>
      <c r="H20" s="160" t="s">
        <v>108</v>
      </c>
      <c r="I20" s="115"/>
      <c r="J20" s="31"/>
      <c r="K20" s="179"/>
      <c r="L20" s="161"/>
    </row>
    <row r="21" spans="1:14" s="129" customFormat="1" ht="12.95" customHeight="1" x14ac:dyDescent="0.75">
      <c r="B21" s="22" t="s">
        <v>109</v>
      </c>
      <c r="C21" s="10">
        <f>(C5/2)*C20</f>
        <v>3654.66</v>
      </c>
      <c r="D21" s="31"/>
      <c r="E21" s="65">
        <f>C21</f>
        <v>3654.66</v>
      </c>
      <c r="F21" s="30"/>
      <c r="G21" s="163"/>
      <c r="H21" s="160" t="s">
        <v>109</v>
      </c>
      <c r="I21" s="82">
        <f>(I5/2)*I20</f>
        <v>0</v>
      </c>
      <c r="J21" s="31"/>
      <c r="K21" s="82">
        <f>(K5/2)*K20</f>
        <v>0</v>
      </c>
      <c r="L21" s="161"/>
    </row>
    <row r="22" spans="1:14" s="129" customFormat="1" ht="12.95" customHeight="1" x14ac:dyDescent="0.75">
      <c r="B22" s="22" t="s">
        <v>2</v>
      </c>
      <c r="C22" s="10">
        <v>33195</v>
      </c>
      <c r="D22" s="30"/>
      <c r="E22" s="65">
        <f>C22</f>
        <v>33195</v>
      </c>
      <c r="F22" s="30"/>
      <c r="G22" s="139"/>
      <c r="H22" s="160" t="s">
        <v>2</v>
      </c>
      <c r="I22" s="82"/>
      <c r="J22" s="30"/>
      <c r="K22" s="177"/>
      <c r="L22" s="161"/>
    </row>
    <row r="23" spans="1:14" s="129" customFormat="1" ht="12.95" customHeight="1" x14ac:dyDescent="0.75">
      <c r="A23" s="180"/>
      <c r="B23" s="23" t="s">
        <v>68</v>
      </c>
      <c r="C23" s="11">
        <f>'TRAILER '!C16</f>
        <v>4358.38</v>
      </c>
      <c r="D23" s="178"/>
      <c r="E23" s="66">
        <f>'TRAILER '!$E$16</f>
        <v>4358.38</v>
      </c>
      <c r="F23" s="30"/>
      <c r="G23" s="139"/>
      <c r="H23" s="160" t="s">
        <v>68</v>
      </c>
      <c r="I23" s="83">
        <f>'TRAILER '!$I$16</f>
        <v>0</v>
      </c>
      <c r="J23" s="77"/>
      <c r="K23" s="120">
        <f>'TRAILER '!$K$16</f>
        <v>0</v>
      </c>
      <c r="L23" s="161"/>
    </row>
    <row r="24" spans="1:14" s="129" customFormat="1" ht="12.95" customHeight="1" x14ac:dyDescent="0.75">
      <c r="B24" s="22" t="s">
        <v>4</v>
      </c>
      <c r="C24" s="12">
        <f>SUM(C16:C19)+SUM(C21:C23)</f>
        <v>122145.70666666667</v>
      </c>
      <c r="D24" s="30"/>
      <c r="E24" s="12">
        <f>SUM(E16:E19)+SUM(E21:E23)</f>
        <v>122145.70666666667</v>
      </c>
      <c r="F24" s="30"/>
      <c r="G24" s="163"/>
      <c r="H24" s="160" t="s">
        <v>4</v>
      </c>
      <c r="I24" s="12">
        <f>SUM(I16:I19)+SUM(I21:I23)</f>
        <v>0</v>
      </c>
      <c r="J24" s="31"/>
      <c r="K24" s="12">
        <f>SUM(K16:K19)+SUM(K21:K23)</f>
        <v>0</v>
      </c>
      <c r="L24" s="164"/>
    </row>
    <row r="25" spans="1:14" s="129" customFormat="1" ht="12.95" customHeight="1" x14ac:dyDescent="0.75">
      <c r="B25" s="22" t="s">
        <v>5</v>
      </c>
      <c r="C25" s="13">
        <f>C24/C9</f>
        <v>508.94044444444444</v>
      </c>
      <c r="D25" s="32"/>
      <c r="E25" s="69">
        <f>E24/E9</f>
        <v>508.94044444444444</v>
      </c>
      <c r="F25" s="32"/>
      <c r="G25" s="165"/>
      <c r="H25" s="166" t="s">
        <v>5</v>
      </c>
      <c r="I25" s="85">
        <f>IF(I9&gt;0, I24/I9, 0)</f>
        <v>0</v>
      </c>
      <c r="J25" s="32"/>
      <c r="K25" s="85">
        <f>IF(K9&gt;0, K24/K9, 0)</f>
        <v>0</v>
      </c>
      <c r="L25" s="161"/>
    </row>
    <row r="26" spans="1:14" s="129" customFormat="1" ht="12.95" customHeight="1" x14ac:dyDescent="0.75">
      <c r="B26" s="39" t="s">
        <v>56</v>
      </c>
      <c r="C26" s="209" t="s">
        <v>48</v>
      </c>
      <c r="D26" s="210"/>
      <c r="E26" s="211" t="s">
        <v>49</v>
      </c>
      <c r="F26" s="212"/>
      <c r="G26" s="167"/>
      <c r="H26" s="106" t="s">
        <v>56</v>
      </c>
      <c r="I26" s="197" t="s">
        <v>48</v>
      </c>
      <c r="J26" s="197"/>
      <c r="K26" s="157"/>
      <c r="L26" s="158"/>
    </row>
    <row r="27" spans="1:14" s="129" customFormat="1" ht="12.95" customHeight="1" x14ac:dyDescent="0.75">
      <c r="B27" s="20" t="s">
        <v>6</v>
      </c>
      <c r="C27" s="40">
        <f>4.546*C10/C11</f>
        <v>76.652132530120483</v>
      </c>
      <c r="D27" s="27"/>
      <c r="E27" s="62">
        <f>E11*E10/100</f>
        <v>47.899995180722883</v>
      </c>
      <c r="F27" s="27"/>
      <c r="G27" s="150"/>
      <c r="H27" s="142" t="s">
        <v>6</v>
      </c>
      <c r="I27" s="40">
        <f>IF(I11&gt;0, 4.546*I10/I11, 0)</f>
        <v>0</v>
      </c>
      <c r="J27" s="27"/>
      <c r="K27" s="62">
        <f>K11*K10/100</f>
        <v>0</v>
      </c>
      <c r="L27" s="136"/>
      <c r="M27" s="137"/>
    </row>
    <row r="28" spans="1:14" s="129" customFormat="1" ht="12.95" customHeight="1" x14ac:dyDescent="0.75">
      <c r="B28" s="20" t="s">
        <v>119</v>
      </c>
      <c r="C28" s="127">
        <f>((C8/C11)*4.546)*6%*C12/C8</f>
        <v>3.0233638554216866</v>
      </c>
      <c r="D28" s="40"/>
      <c r="E28" s="40">
        <f>C28/1.609</f>
        <v>1.8790328498581024</v>
      </c>
      <c r="F28" s="33"/>
      <c r="G28" s="130"/>
      <c r="H28" s="142"/>
      <c r="I28" s="40"/>
      <c r="J28" s="27"/>
      <c r="K28" s="62"/>
      <c r="L28" s="136"/>
    </row>
    <row r="29" spans="1:14" s="129" customFormat="1" ht="12.95" customHeight="1" x14ac:dyDescent="0.75">
      <c r="B29" s="20" t="s">
        <v>82</v>
      </c>
      <c r="C29" s="40">
        <v>2.6</v>
      </c>
      <c r="D29" s="27"/>
      <c r="E29" s="63">
        <f>C29/1.60934</f>
        <v>1.6155691152894975</v>
      </c>
      <c r="F29" s="33"/>
      <c r="G29" s="130"/>
      <c r="H29" s="142" t="s">
        <v>82</v>
      </c>
      <c r="I29" s="40"/>
      <c r="J29" s="27"/>
      <c r="K29" s="181"/>
      <c r="L29" s="136"/>
    </row>
    <row r="30" spans="1:14" s="129" customFormat="1" ht="12.95" customHeight="1" x14ac:dyDescent="0.75">
      <c r="B30" s="20" t="s">
        <v>83</v>
      </c>
      <c r="C30" s="41">
        <v>11.59</v>
      </c>
      <c r="D30" s="27"/>
      <c r="E30" s="63">
        <f>C30/1.60934</f>
        <v>7.2017100177712603</v>
      </c>
      <c r="F30" s="27"/>
      <c r="G30" s="148"/>
      <c r="H30" s="142" t="s">
        <v>83</v>
      </c>
      <c r="I30" s="47"/>
      <c r="J30" s="27"/>
      <c r="K30" s="181"/>
      <c r="L30" s="136"/>
    </row>
    <row r="31" spans="1:14" s="129" customFormat="1" ht="12.95" customHeight="1" x14ac:dyDescent="0.75">
      <c r="B31" s="24" t="s">
        <v>52</v>
      </c>
      <c r="C31" s="42">
        <f>SUM(C27:C30)</f>
        <v>93.865496385542173</v>
      </c>
      <c r="D31" s="33" t="s">
        <v>34</v>
      </c>
      <c r="E31" s="122">
        <f>SUM(E27:E30)</f>
        <v>58.59630716364174</v>
      </c>
      <c r="F31" s="27" t="s">
        <v>34</v>
      </c>
      <c r="G31" s="168"/>
      <c r="H31" s="134" t="s">
        <v>52</v>
      </c>
      <c r="I31" s="48">
        <f>SUM(I27:I30)</f>
        <v>0</v>
      </c>
      <c r="J31" s="33" t="s">
        <v>34</v>
      </c>
      <c r="K31" s="48">
        <f>SUM(K27:K30)</f>
        <v>0</v>
      </c>
      <c r="L31" s="147" t="s">
        <v>34</v>
      </c>
    </row>
    <row r="32" spans="1:14" ht="12.95" customHeight="1" x14ac:dyDescent="0.75">
      <c r="B32" s="24" t="s">
        <v>53</v>
      </c>
      <c r="C32" s="43">
        <f>C31/100</f>
        <v>0.93865496385542169</v>
      </c>
      <c r="D32" s="9" t="s">
        <v>35</v>
      </c>
      <c r="E32" s="78">
        <f>E31/100</f>
        <v>0.58596307163641737</v>
      </c>
      <c r="F32" s="9" t="s">
        <v>35</v>
      </c>
      <c r="G32" s="35"/>
      <c r="H32" s="100" t="s">
        <v>53</v>
      </c>
      <c r="I32" s="46">
        <f>I31/100</f>
        <v>0</v>
      </c>
      <c r="J32" s="33" t="s">
        <v>69</v>
      </c>
      <c r="K32" s="46">
        <f>K31/100</f>
        <v>0</v>
      </c>
      <c r="L32" s="81" t="s">
        <v>69</v>
      </c>
    </row>
    <row r="33" spans="2:12" ht="12.95" customHeight="1" x14ac:dyDescent="0.75">
      <c r="B33" s="201" t="s">
        <v>19</v>
      </c>
      <c r="C33" s="202"/>
      <c r="D33" s="202"/>
      <c r="E33" s="202"/>
      <c r="F33" s="203"/>
      <c r="G33" s="103"/>
      <c r="H33" s="198" t="s">
        <v>19</v>
      </c>
      <c r="I33" s="199"/>
      <c r="J33" s="199"/>
      <c r="K33" s="199"/>
      <c r="L33" s="200"/>
    </row>
    <row r="34" spans="2:12" ht="12.95" customHeight="1" x14ac:dyDescent="0.75">
      <c r="B34" s="25" t="s">
        <v>97</v>
      </c>
      <c r="C34" s="37">
        <v>0.1</v>
      </c>
      <c r="D34" s="73"/>
      <c r="E34" s="76">
        <f>C34</f>
        <v>0.1</v>
      </c>
      <c r="F34" s="8"/>
      <c r="G34" s="103"/>
      <c r="H34" s="99" t="s">
        <v>9</v>
      </c>
      <c r="I34" s="37"/>
      <c r="J34" s="34"/>
      <c r="K34" s="121"/>
      <c r="L34" s="58"/>
    </row>
    <row r="35" spans="2:12" ht="12.95" customHeight="1" x14ac:dyDescent="0.75">
      <c r="B35" s="25" t="s">
        <v>54</v>
      </c>
      <c r="C35" s="38">
        <f>C32*(1+C34)</f>
        <v>1.0325204602409639</v>
      </c>
      <c r="D35" s="8"/>
      <c r="E35" s="74">
        <f>E32*(1+E34)</f>
        <v>0.6445593788000592</v>
      </c>
      <c r="F35" s="75"/>
      <c r="G35" s="103"/>
      <c r="H35" s="99" t="s">
        <v>92</v>
      </c>
      <c r="I35" s="38">
        <f>I32*(1+I34)</f>
        <v>0</v>
      </c>
      <c r="J35" s="34"/>
      <c r="K35" s="67">
        <f>(1+K34)*K32</f>
        <v>0</v>
      </c>
      <c r="L35" s="58"/>
    </row>
    <row r="36" spans="2:12" x14ac:dyDescent="0.75">
      <c r="B36" s="68" t="s">
        <v>20</v>
      </c>
      <c r="C36" s="67">
        <f>C25*(1+C34)</f>
        <v>559.83448888888893</v>
      </c>
      <c r="D36" s="58"/>
      <c r="E36" s="67">
        <f>E25*(1+E34)</f>
        <v>559.83448888888893</v>
      </c>
      <c r="F36" s="58"/>
      <c r="H36" s="101" t="s">
        <v>20</v>
      </c>
      <c r="I36" s="108">
        <f>(1+I34)*I25</f>
        <v>0</v>
      </c>
      <c r="J36" s="34"/>
      <c r="K36" s="67">
        <f>(1+K34)*K25</f>
        <v>0</v>
      </c>
      <c r="L36" s="58"/>
    </row>
    <row r="37" spans="2:12" x14ac:dyDescent="0.75">
      <c r="B37" t="s">
        <v>113</v>
      </c>
      <c r="H37" t="s">
        <v>90</v>
      </c>
    </row>
    <row r="38" spans="2:12" x14ac:dyDescent="0.75">
      <c r="B38" t="s">
        <v>114</v>
      </c>
    </row>
    <row r="39" spans="2:12" x14ac:dyDescent="0.75">
      <c r="B39" s="97" t="s">
        <v>89</v>
      </c>
      <c r="H39" s="97" t="s">
        <v>89</v>
      </c>
    </row>
    <row r="40" spans="2:12" x14ac:dyDescent="0.75">
      <c r="B40" s="190" t="s">
        <v>121</v>
      </c>
      <c r="C40" s="190"/>
      <c r="D40">
        <f>'TRAILER '!C25*100</f>
        <v>8.8109999999999999</v>
      </c>
      <c r="E40" t="s">
        <v>34</v>
      </c>
    </row>
  </sheetData>
  <mergeCells count="13">
    <mergeCell ref="B40:C40"/>
    <mergeCell ref="H2:L2"/>
    <mergeCell ref="I4:L4"/>
    <mergeCell ref="I26:J26"/>
    <mergeCell ref="H33:L33"/>
    <mergeCell ref="B33:F33"/>
    <mergeCell ref="C4:F4"/>
    <mergeCell ref="B2:F2"/>
    <mergeCell ref="C26:D26"/>
    <mergeCell ref="E26:F26"/>
    <mergeCell ref="C3:D3"/>
    <mergeCell ref="E3:F3"/>
    <mergeCell ref="K3:L3"/>
  </mergeCells>
  <hyperlinks>
    <hyperlink ref="H5" location="'Notes on costs'!A4" display="Vehicle Price" xr:uid="{00000000-0004-0000-0100-000000000000}"/>
    <hyperlink ref="H6" location="'Notes on costs'!A5" display="Residual value" xr:uid="{00000000-0004-0000-0100-000001000000}"/>
    <hyperlink ref="H7" location="'Notes on costs'!A6" display="Depreciation period (years) " xr:uid="{00000000-0004-0000-0100-000002000000}"/>
    <hyperlink ref="H8" location="'Notes on costs'!A7" display="Distance per annum" xr:uid="{00000000-0004-0000-0100-000003000000}"/>
    <hyperlink ref="H9" location="'Notes on costs'!A8" display="Days worked per annum" xr:uid="{00000000-0004-0000-0100-000004000000}"/>
    <hyperlink ref="H10" location="'Notes on costs'!A9" display="Fuel (Pence per litre)" xr:uid="{00000000-0004-0000-0100-000005000000}"/>
    <hyperlink ref="H11" location="'Notes on costs'!A10" display="Fuel consumption" xr:uid="{00000000-0004-0000-0100-000006000000}"/>
    <hyperlink ref="H13" location="'Notes on costs'!A111" display="Average tyre life" xr:uid="{00000000-0004-0000-0100-000007000000}"/>
    <hyperlink ref="H16" location="'Notes on costs'!A12" display="Wages" xr:uid="{00000000-0004-0000-0100-000008000000}"/>
    <hyperlink ref="H17" location="'Notes on costs'!A13" display="Depreciation" xr:uid="{00000000-0004-0000-0100-000009000000}"/>
    <hyperlink ref="H18" location="'Notes on costs'!A14" display="VED Licences" xr:uid="{00000000-0004-0000-0100-00000A000000}"/>
    <hyperlink ref="H19" location="'Notes on costs'!A15" display="Vehicle insurance" xr:uid="{00000000-0004-0000-0100-00000B000000}"/>
    <hyperlink ref="H21" location="'Notes on costs'!A17" display="Interest on capital" xr:uid="{00000000-0004-0000-0100-00000C000000}"/>
    <hyperlink ref="H22" location="'Notes on costs'!A18" display="Overhead per vehicle" xr:uid="{00000000-0004-0000-0100-00000D000000}"/>
    <hyperlink ref="H23" location="'Notes on costs'!A24" display="Ownership of one trailer *" xr:uid="{00000000-0004-0000-0100-00000E000000}"/>
    <hyperlink ref="H24" location="'Notes on costs'!A25" display="Total time costs" xr:uid="{00000000-0004-0000-0100-00000F000000}"/>
    <hyperlink ref="H25" location="'Notes on costs'!A26" display="Time cost per day" xr:uid="{00000000-0004-0000-0100-000010000000}"/>
    <hyperlink ref="H27" location="'Notes on costs'!A27" display="Fuel " xr:uid="{00000000-0004-0000-0100-000011000000}"/>
    <hyperlink ref="H29" location="'Notes on costs'!A28" display="Tyres (tractor)" xr:uid="{00000000-0004-0000-0100-000012000000}"/>
    <hyperlink ref="H30" location="'Notes on costs'!A29" display="Repairs and maintenance (tractor)" xr:uid="{00000000-0004-0000-0100-000013000000}"/>
    <hyperlink ref="H31" location="'Notes on costs'!A30" display="Cost per unit distance (pence)" xr:uid="{00000000-0004-0000-0100-000014000000}"/>
    <hyperlink ref="H32" location="'Notes on costs'!A30" display="Cost per unit distance (pounds) " xr:uid="{00000000-0004-0000-0100-000015000000}"/>
    <hyperlink ref="H34" location="'Notes on costs'!A31" display="Profit margin" xr:uid="{00000000-0004-0000-0100-000016000000}"/>
    <hyperlink ref="H35" location="'Notes on costs'!A32" display="Unit distance charge including profit" xr:uid="{00000000-0004-0000-0100-000017000000}"/>
    <hyperlink ref="H36" location="'Notes on costs'!A33" display="Daily charge including profit" xr:uid="{00000000-0004-0000-0100-000018000000}"/>
    <hyperlink ref="H20" location="'Notes on costs'!A16" display="Rate of interest on capital (%)" xr:uid="{00000000-0004-0000-0100-000019000000}"/>
  </hyperlinks>
  <pageMargins left="0.7" right="0.7" top="0.75" bottom="0.75" header="0.3" footer="0.3"/>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9"/>
  <sheetViews>
    <sheetView showGridLines="0" workbookViewId="0"/>
  </sheetViews>
  <sheetFormatPr defaultColWidth="9.1328125" defaultRowHeight="14.75" x14ac:dyDescent="0.75"/>
  <cols>
    <col min="2" max="2" width="26.7265625" customWidth="1"/>
    <col min="3" max="3" width="12.7265625" customWidth="1"/>
    <col min="4" max="4" width="6.7265625" customWidth="1"/>
    <col min="5" max="5" width="12.7265625" customWidth="1"/>
    <col min="6" max="6" width="9.7265625" customWidth="1"/>
    <col min="7" max="7" width="15.7265625" customWidth="1"/>
    <col min="8" max="8" width="26.7265625" customWidth="1"/>
    <col min="9" max="9" width="12.7265625" customWidth="1"/>
    <col min="10" max="10" width="6.7265625" customWidth="1"/>
    <col min="11" max="11" width="12.7265625" customWidth="1"/>
    <col min="12" max="12" width="9.7265625" customWidth="1"/>
  </cols>
  <sheetData>
    <row r="1" spans="1:14" ht="69.650000000000006" customHeight="1" x14ac:dyDescent="0.75"/>
    <row r="2" spans="1:14" ht="24" customHeight="1" x14ac:dyDescent="1">
      <c r="B2" s="206" t="s">
        <v>120</v>
      </c>
      <c r="C2" s="207"/>
      <c r="D2" s="207"/>
      <c r="E2" s="207"/>
      <c r="F2" s="208"/>
      <c r="H2" s="191" t="s">
        <v>55</v>
      </c>
      <c r="I2" s="192"/>
      <c r="J2" s="192"/>
      <c r="K2" s="192"/>
      <c r="L2" s="193"/>
    </row>
    <row r="3" spans="1:14" s="129" customFormat="1" ht="12.95" customHeight="1" x14ac:dyDescent="0.75">
      <c r="A3" s="149"/>
      <c r="B3" s="19" t="s">
        <v>21</v>
      </c>
      <c r="C3" s="213" t="s">
        <v>46</v>
      </c>
      <c r="D3" s="214"/>
      <c r="E3" s="213" t="s">
        <v>47</v>
      </c>
      <c r="F3" s="214"/>
      <c r="G3" s="150"/>
      <c r="H3" s="104" t="s">
        <v>21</v>
      </c>
      <c r="I3" s="59" t="s">
        <v>46</v>
      </c>
      <c r="J3" s="72"/>
      <c r="K3" s="215" t="s">
        <v>47</v>
      </c>
      <c r="L3" s="216"/>
    </row>
    <row r="4" spans="1:14" s="129" customFormat="1" ht="12.95" customHeight="1" x14ac:dyDescent="0.75">
      <c r="B4" s="20" t="s">
        <v>14</v>
      </c>
      <c r="C4" s="195" t="s">
        <v>45</v>
      </c>
      <c r="D4" s="195"/>
      <c r="E4" s="204"/>
      <c r="F4" s="205"/>
      <c r="G4" s="130"/>
      <c r="H4" s="44" t="s">
        <v>14</v>
      </c>
      <c r="I4" s="194" t="s">
        <v>45</v>
      </c>
      <c r="J4" s="194"/>
      <c r="K4" s="195"/>
      <c r="L4" s="196"/>
    </row>
    <row r="5" spans="1:14" s="129" customFormat="1" ht="12.95" customHeight="1" x14ac:dyDescent="0.75">
      <c r="B5" s="131" t="s">
        <v>15</v>
      </c>
      <c r="C5" s="14">
        <v>33526</v>
      </c>
      <c r="D5" s="132"/>
      <c r="E5" s="14">
        <f>C5</f>
        <v>33526</v>
      </c>
      <c r="F5" s="26"/>
      <c r="G5" s="133"/>
      <c r="H5" s="134" t="s">
        <v>15</v>
      </c>
      <c r="I5" s="14">
        <v>0</v>
      </c>
      <c r="J5" s="26"/>
      <c r="K5" s="135">
        <v>0</v>
      </c>
      <c r="L5" s="136"/>
      <c r="M5" s="137"/>
    </row>
    <row r="6" spans="1:14" s="129" customFormat="1" ht="12.95" customHeight="1" x14ac:dyDescent="0.75">
      <c r="B6" s="138" t="s">
        <v>58</v>
      </c>
      <c r="C6" s="14">
        <v>0</v>
      </c>
      <c r="D6" s="132"/>
      <c r="E6" s="14">
        <v>0</v>
      </c>
      <c r="F6" s="26"/>
      <c r="G6" s="139"/>
      <c r="H6" s="98" t="s">
        <v>58</v>
      </c>
      <c r="I6" s="14">
        <v>0</v>
      </c>
      <c r="J6" s="26"/>
      <c r="K6" s="140">
        <v>0</v>
      </c>
      <c r="L6" s="141"/>
    </row>
    <row r="7" spans="1:14" s="129" customFormat="1" ht="12.95" customHeight="1" x14ac:dyDescent="0.75">
      <c r="B7" s="131" t="s">
        <v>62</v>
      </c>
      <c r="C7" s="15">
        <v>10</v>
      </c>
      <c r="D7" s="27"/>
      <c r="E7" s="15">
        <f>C7</f>
        <v>10</v>
      </c>
      <c r="F7" s="27"/>
      <c r="G7" s="130"/>
      <c r="H7" s="142" t="s">
        <v>67</v>
      </c>
      <c r="I7" s="86">
        <v>0</v>
      </c>
      <c r="J7" s="27"/>
      <c r="K7" s="143">
        <v>0</v>
      </c>
      <c r="L7" s="141"/>
    </row>
    <row r="8" spans="1:14" s="129" customFormat="1" ht="12.95" customHeight="1" x14ac:dyDescent="0.75">
      <c r="B8" s="21" t="s">
        <v>63</v>
      </c>
      <c r="C8" s="16">
        <v>37500</v>
      </c>
      <c r="D8" s="28" t="s">
        <v>64</v>
      </c>
      <c r="E8" s="61">
        <f>C8*1.609</f>
        <v>60337.5</v>
      </c>
      <c r="F8" s="79" t="s">
        <v>65</v>
      </c>
      <c r="G8" s="144"/>
      <c r="H8" s="145" t="s">
        <v>63</v>
      </c>
      <c r="I8" s="87"/>
      <c r="J8" s="28" t="s">
        <v>64</v>
      </c>
      <c r="K8" s="146">
        <f>I8*1.609</f>
        <v>0</v>
      </c>
      <c r="L8" s="147" t="s">
        <v>65</v>
      </c>
    </row>
    <row r="9" spans="1:14" s="129" customFormat="1" ht="12.95" customHeight="1" x14ac:dyDescent="0.75">
      <c r="B9" s="21" t="s">
        <v>16</v>
      </c>
      <c r="C9" s="15">
        <v>240</v>
      </c>
      <c r="D9" s="27"/>
      <c r="E9" s="15">
        <f>C9</f>
        <v>240</v>
      </c>
      <c r="F9" s="27"/>
      <c r="G9" s="148"/>
      <c r="H9" s="142" t="s">
        <v>16</v>
      </c>
      <c r="I9" s="15"/>
      <c r="J9" s="27"/>
      <c r="K9" s="146"/>
      <c r="L9" s="136"/>
    </row>
    <row r="10" spans="1:14" ht="12.95" customHeight="1" x14ac:dyDescent="0.75">
      <c r="B10" s="21" t="s">
        <v>27</v>
      </c>
      <c r="C10" s="16">
        <v>70000</v>
      </c>
      <c r="D10" s="28" t="s">
        <v>64</v>
      </c>
      <c r="E10" s="16">
        <f>C10*1.609</f>
        <v>112630</v>
      </c>
      <c r="F10" s="28" t="s">
        <v>65</v>
      </c>
      <c r="G10" s="102"/>
      <c r="H10" s="99" t="s">
        <v>27</v>
      </c>
      <c r="I10" s="16"/>
      <c r="J10" s="28" t="s">
        <v>64</v>
      </c>
      <c r="K10" s="112"/>
      <c r="L10" s="80" t="s">
        <v>65</v>
      </c>
    </row>
    <row r="11" spans="1:14" s="129" customFormat="1" ht="12.95" customHeight="1" x14ac:dyDescent="0.75">
      <c r="B11" s="19" t="s">
        <v>12</v>
      </c>
      <c r="C11" s="18"/>
      <c r="D11" s="18"/>
      <c r="E11" s="64"/>
      <c r="F11" s="151"/>
      <c r="G11" s="152"/>
      <c r="H11" s="88" t="s">
        <v>12</v>
      </c>
      <c r="I11" s="18"/>
      <c r="J11" s="18"/>
      <c r="K11" s="153"/>
      <c r="L11" s="154"/>
    </row>
    <row r="12" spans="1:14" s="129" customFormat="1" ht="12.95" customHeight="1" x14ac:dyDescent="0.75">
      <c r="B12" s="107" t="s">
        <v>13</v>
      </c>
      <c r="C12" s="29"/>
      <c r="D12" s="29"/>
      <c r="E12" s="60"/>
      <c r="F12" s="155"/>
      <c r="G12" s="156"/>
      <c r="H12" s="105" t="s">
        <v>13</v>
      </c>
      <c r="I12" s="29"/>
      <c r="J12" s="29"/>
      <c r="K12" s="157"/>
      <c r="L12" s="158"/>
      <c r="M12" s="159"/>
    </row>
    <row r="13" spans="1:14" s="129" customFormat="1" ht="12.95" customHeight="1" x14ac:dyDescent="0.75">
      <c r="B13" s="22" t="s">
        <v>0</v>
      </c>
      <c r="C13" s="10">
        <f>(C5-C6)/C7</f>
        <v>3352.6</v>
      </c>
      <c r="D13" s="30"/>
      <c r="E13" s="65">
        <f>(E5-E6)/E7</f>
        <v>3352.6</v>
      </c>
      <c r="F13" s="30"/>
      <c r="G13" s="139"/>
      <c r="H13" s="160" t="s">
        <v>0</v>
      </c>
      <c r="I13" s="82">
        <f>IF(I7&gt;0, (I5-I6)/I7, 0)</f>
        <v>0</v>
      </c>
      <c r="J13" s="30"/>
      <c r="K13" s="82">
        <f>IF(K7&gt;0, (K5-K6)/K7, 0)</f>
        <v>0</v>
      </c>
      <c r="L13" s="161"/>
      <c r="N13" s="162"/>
    </row>
    <row r="14" spans="1:14" s="129" customFormat="1" ht="12.95" customHeight="1" x14ac:dyDescent="0.75">
      <c r="B14" s="22" t="s">
        <v>108</v>
      </c>
      <c r="C14" s="115">
        <v>0.06</v>
      </c>
      <c r="D14" s="31"/>
      <c r="E14" s="116">
        <v>0.06</v>
      </c>
      <c r="F14" s="30"/>
      <c r="G14" s="139"/>
      <c r="H14" s="160" t="s">
        <v>108</v>
      </c>
      <c r="I14" s="115"/>
      <c r="J14" s="31"/>
      <c r="K14" s="115"/>
      <c r="L14" s="161"/>
    </row>
    <row r="15" spans="1:14" s="129" customFormat="1" ht="12.95" customHeight="1" x14ac:dyDescent="0.75">
      <c r="B15" s="22" t="s">
        <v>109</v>
      </c>
      <c r="C15" s="10">
        <f>(C5/2)*C14</f>
        <v>1005.78</v>
      </c>
      <c r="D15" s="31"/>
      <c r="E15" s="65">
        <f>(E5/2)*E14</f>
        <v>1005.78</v>
      </c>
      <c r="F15" s="30"/>
      <c r="G15" s="163"/>
      <c r="H15" s="160" t="s">
        <v>109</v>
      </c>
      <c r="I15" s="82">
        <f>(I5/2)*I14</f>
        <v>0</v>
      </c>
      <c r="J15" s="31"/>
      <c r="K15" s="82">
        <f>(K5/2)*K14</f>
        <v>0</v>
      </c>
      <c r="L15" s="161"/>
    </row>
    <row r="16" spans="1:14" s="129" customFormat="1" ht="12.95" customHeight="1" x14ac:dyDescent="0.75">
      <c r="B16" s="22" t="s">
        <v>84</v>
      </c>
      <c r="C16" s="12">
        <f>C13+C15</f>
        <v>4358.38</v>
      </c>
      <c r="D16" s="30"/>
      <c r="E16" s="12">
        <f>E13+E15</f>
        <v>4358.38</v>
      </c>
      <c r="F16" s="30"/>
      <c r="G16" s="163"/>
      <c r="H16" s="160" t="s">
        <v>85</v>
      </c>
      <c r="I16" s="95">
        <f>I13+I15</f>
        <v>0</v>
      </c>
      <c r="J16" s="31"/>
      <c r="K16" s="95">
        <f>K13+K15</f>
        <v>0</v>
      </c>
      <c r="L16" s="164"/>
    </row>
    <row r="17" spans="2:12" s="129" customFormat="1" ht="12.95" customHeight="1" x14ac:dyDescent="0.75">
      <c r="B17" s="22" t="s">
        <v>5</v>
      </c>
      <c r="C17" s="13">
        <f>C16/C9</f>
        <v>18.159916666666668</v>
      </c>
      <c r="D17" s="32"/>
      <c r="E17" s="69">
        <f>E16/E9</f>
        <v>18.159916666666668</v>
      </c>
      <c r="F17" s="32"/>
      <c r="G17" s="165"/>
      <c r="H17" s="166" t="s">
        <v>5</v>
      </c>
      <c r="I17" s="96">
        <f>IF(I9&gt;0, I16/I9, 0)</f>
        <v>0</v>
      </c>
      <c r="J17" s="32"/>
      <c r="K17" s="96">
        <f>IF(K9&gt;0, K16/K9, 0)</f>
        <v>0</v>
      </c>
      <c r="L17" s="161"/>
    </row>
    <row r="18" spans="2:12" s="129" customFormat="1" ht="12.95" customHeight="1" x14ac:dyDescent="0.75">
      <c r="B18" s="39" t="s">
        <v>56</v>
      </c>
      <c r="C18" s="209" t="s">
        <v>48</v>
      </c>
      <c r="D18" s="210"/>
      <c r="E18" s="211" t="s">
        <v>49</v>
      </c>
      <c r="F18" s="212"/>
      <c r="G18" s="167"/>
      <c r="H18" s="106" t="s">
        <v>56</v>
      </c>
      <c r="I18" s="197" t="s">
        <v>48</v>
      </c>
      <c r="J18" s="197"/>
      <c r="K18" s="157"/>
      <c r="L18" s="158"/>
    </row>
    <row r="19" spans="2:12" s="129" customFormat="1" ht="12.95" customHeight="1" x14ac:dyDescent="0.75">
      <c r="B19" s="20" t="s">
        <v>7</v>
      </c>
      <c r="C19" s="40">
        <v>3.24</v>
      </c>
      <c r="D19" s="27"/>
      <c r="E19" s="63">
        <f>C19/1.60934</f>
        <v>2.0132476667453738</v>
      </c>
      <c r="F19" s="33"/>
      <c r="G19" s="130"/>
      <c r="H19" s="142" t="s">
        <v>7</v>
      </c>
      <c r="I19" s="40"/>
      <c r="J19" s="27"/>
      <c r="K19" s="146"/>
      <c r="L19" s="136"/>
    </row>
    <row r="20" spans="2:12" s="129" customFormat="1" ht="12.95" customHeight="1" x14ac:dyDescent="0.75">
      <c r="B20" s="20" t="s">
        <v>8</v>
      </c>
      <c r="C20" s="41">
        <v>4.7699999999999996</v>
      </c>
      <c r="D20" s="27"/>
      <c r="E20" s="70">
        <f>C20/1.60934</f>
        <v>2.9639479538195781</v>
      </c>
      <c r="F20" s="27"/>
      <c r="G20" s="148"/>
      <c r="H20" s="142" t="s">
        <v>8</v>
      </c>
      <c r="I20" s="47"/>
      <c r="J20" s="27"/>
      <c r="K20" s="146"/>
      <c r="L20" s="136"/>
    </row>
    <row r="21" spans="2:12" s="129" customFormat="1" ht="12.95" customHeight="1" x14ac:dyDescent="0.75">
      <c r="B21" s="24" t="s">
        <v>123</v>
      </c>
      <c r="C21" s="42">
        <f>SUM(C19:C20)</f>
        <v>8.01</v>
      </c>
      <c r="D21" s="33" t="s">
        <v>34</v>
      </c>
      <c r="E21" s="71">
        <f>SUM(E19:E20)</f>
        <v>4.9771956205649523</v>
      </c>
      <c r="F21" s="27" t="s">
        <v>34</v>
      </c>
      <c r="G21" s="168"/>
      <c r="H21" s="134" t="s">
        <v>52</v>
      </c>
      <c r="I21" s="48">
        <f>SUM(I19:I20)</f>
        <v>0</v>
      </c>
      <c r="J21" s="33" t="s">
        <v>34</v>
      </c>
      <c r="K21" s="48">
        <f>SUM(K19:K20)</f>
        <v>0</v>
      </c>
      <c r="L21" s="147" t="s">
        <v>34</v>
      </c>
    </row>
    <row r="22" spans="2:12" s="129" customFormat="1" ht="12.95" customHeight="1" x14ac:dyDescent="0.75">
      <c r="B22" s="24" t="s">
        <v>53</v>
      </c>
      <c r="C22" s="123">
        <f>C21/100</f>
        <v>8.0100000000000005E-2</v>
      </c>
      <c r="D22" s="33" t="s">
        <v>35</v>
      </c>
      <c r="E22" s="125">
        <f>E21/100</f>
        <v>4.9771956205649524E-2</v>
      </c>
      <c r="F22" s="33" t="s">
        <v>35</v>
      </c>
      <c r="G22" s="169"/>
      <c r="H22" s="100" t="s">
        <v>53</v>
      </c>
      <c r="I22" s="46">
        <f>I21/100</f>
        <v>0</v>
      </c>
      <c r="J22" s="33" t="s">
        <v>69</v>
      </c>
      <c r="K22" s="46">
        <f>K21/100</f>
        <v>0</v>
      </c>
      <c r="L22" s="170" t="s">
        <v>69</v>
      </c>
    </row>
    <row r="23" spans="2:12" s="129" customFormat="1" ht="12.95" customHeight="1" x14ac:dyDescent="0.75">
      <c r="B23" s="201" t="s">
        <v>19</v>
      </c>
      <c r="C23" s="202"/>
      <c r="D23" s="202"/>
      <c r="E23" s="202"/>
      <c r="F23" s="203"/>
      <c r="G23" s="171"/>
      <c r="H23" s="198" t="s">
        <v>19</v>
      </c>
      <c r="I23" s="199"/>
      <c r="J23" s="199"/>
      <c r="K23" s="199"/>
      <c r="L23" s="200"/>
    </row>
    <row r="24" spans="2:12" s="129" customFormat="1" ht="12.95" customHeight="1" x14ac:dyDescent="0.75">
      <c r="B24" s="25" t="s">
        <v>97</v>
      </c>
      <c r="C24" s="37">
        <v>0.1</v>
      </c>
      <c r="D24" s="172"/>
      <c r="E24" s="76">
        <f>C24</f>
        <v>0.1</v>
      </c>
      <c r="F24" s="34"/>
      <c r="G24" s="171"/>
      <c r="H24" s="142" t="s">
        <v>97</v>
      </c>
      <c r="I24" s="37"/>
      <c r="J24" s="34"/>
      <c r="K24" s="173"/>
      <c r="L24" s="136"/>
    </row>
    <row r="25" spans="2:12" s="129" customFormat="1" ht="12.95" customHeight="1" x14ac:dyDescent="0.75">
      <c r="B25" s="25" t="s">
        <v>122</v>
      </c>
      <c r="C25" s="124">
        <f>C22*(1+C24)</f>
        <v>8.8110000000000008E-2</v>
      </c>
      <c r="D25" s="34"/>
      <c r="E25" s="126">
        <f>E22*(1+E24)</f>
        <v>5.4749151826214482E-2</v>
      </c>
      <c r="F25" s="174"/>
      <c r="G25" s="171"/>
      <c r="H25" s="142" t="s">
        <v>122</v>
      </c>
      <c r="I25" s="38">
        <f>I22*(1+I24)</f>
        <v>0</v>
      </c>
      <c r="J25" s="34"/>
      <c r="K25" s="175">
        <f>(1+K24)*K22</f>
        <v>0</v>
      </c>
      <c r="L25" s="136"/>
    </row>
    <row r="26" spans="2:12" s="129" customFormat="1" x14ac:dyDescent="0.75">
      <c r="B26" s="68" t="s">
        <v>20</v>
      </c>
      <c r="C26" s="175">
        <f>C17*(1+C24)</f>
        <v>19.975908333333336</v>
      </c>
      <c r="D26" s="136"/>
      <c r="E26" s="175">
        <f>E17*(1+E24)</f>
        <v>19.975908333333336</v>
      </c>
      <c r="F26" s="136"/>
      <c r="H26" s="101" t="s">
        <v>20</v>
      </c>
      <c r="I26" s="74">
        <f>(1+I24)*I17</f>
        <v>0</v>
      </c>
      <c r="J26" s="34"/>
      <c r="K26" s="114">
        <f>(1+K24)*K17</f>
        <v>0</v>
      </c>
      <c r="L26" s="136"/>
    </row>
    <row r="27" spans="2:12" x14ac:dyDescent="0.75">
      <c r="B27" t="s">
        <v>86</v>
      </c>
      <c r="H27" t="s">
        <v>86</v>
      </c>
    </row>
    <row r="28" spans="2:12" s="129" customFormat="1" x14ac:dyDescent="0.75">
      <c r="B28" s="129" t="s">
        <v>87</v>
      </c>
      <c r="H28" s="129" t="s">
        <v>87</v>
      </c>
    </row>
    <row r="29" spans="2:12" x14ac:dyDescent="0.75">
      <c r="B29" t="s">
        <v>88</v>
      </c>
      <c r="H29" t="s">
        <v>88</v>
      </c>
    </row>
  </sheetData>
  <mergeCells count="12">
    <mergeCell ref="C4:F4"/>
    <mergeCell ref="I4:L4"/>
    <mergeCell ref="B2:F2"/>
    <mergeCell ref="H2:L2"/>
    <mergeCell ref="C3:D3"/>
    <mergeCell ref="E3:F3"/>
    <mergeCell ref="K3:L3"/>
    <mergeCell ref="C18:D18"/>
    <mergeCell ref="E18:F18"/>
    <mergeCell ref="I18:J18"/>
    <mergeCell ref="B23:F23"/>
    <mergeCell ref="H23:L23"/>
  </mergeCells>
  <hyperlinks>
    <hyperlink ref="H5" location="'Notes on costs'!A4" display="Vehicle Price" xr:uid="{00000000-0004-0000-0200-000000000000}"/>
    <hyperlink ref="H6" location="'Notes on costs'!A5" display="Residual value" xr:uid="{00000000-0004-0000-0200-000001000000}"/>
    <hyperlink ref="H7" location="'Notes on costs'!A6" display="Depreciation period (years) " xr:uid="{00000000-0004-0000-0200-000002000000}"/>
    <hyperlink ref="H8" location="'Notes on costs'!A7" display="Distance per annum" xr:uid="{00000000-0004-0000-0200-000003000000}"/>
    <hyperlink ref="H9" location="'Notes on costs'!A8" display="Days worked per annum" xr:uid="{00000000-0004-0000-0200-000004000000}"/>
    <hyperlink ref="H10" location="'Notes on costs'!A11" display="Average tyre life" xr:uid="{00000000-0004-0000-0200-000005000000}"/>
    <hyperlink ref="H13" location="'Notes on costs'!A13" display="Depreciation" xr:uid="{00000000-0004-0000-0200-000006000000}"/>
    <hyperlink ref="H15" location="'Notes on costs'!A17" display="Interest on capital" xr:uid="{00000000-0004-0000-0200-000007000000}"/>
    <hyperlink ref="H16" location="'Notes on costs'!A25" display="Total time costs *" xr:uid="{00000000-0004-0000-0200-000008000000}"/>
    <hyperlink ref="H17" location="'Notes on costs'!A26" display="Time cost per day" xr:uid="{00000000-0004-0000-0200-000009000000}"/>
    <hyperlink ref="H19" location="'Notes on costs'!A28" display="Tyres" xr:uid="{00000000-0004-0000-0200-00000A000000}"/>
    <hyperlink ref="H20" location="'Notes on costs'!A29" display="Repairs and maintenance" xr:uid="{00000000-0004-0000-0200-00000B000000}"/>
    <hyperlink ref="H21" location="'Notes on costs'!A30" display="Cost per unit distance (pence)**" xr:uid="{00000000-0004-0000-0200-00000C000000}"/>
    <hyperlink ref="H22" location="'Notes on costs'!A30" display="Cost per unit distance (pounds) " xr:uid="{00000000-0004-0000-0200-00000D000000}"/>
    <hyperlink ref="H24" location="'Notes on costs'!A31" display="Profit margin (%)" xr:uid="{00000000-0004-0000-0200-00000E000000}"/>
    <hyperlink ref="H25" location="'Notes on costs'!A32" display="Unit distance charge incl. profit" xr:uid="{00000000-0004-0000-0200-00000F000000}"/>
    <hyperlink ref="H26" location="'Notes on costs'!A33" display="Daily charge including profit" xr:uid="{00000000-0004-0000-0200-000010000000}"/>
    <hyperlink ref="H14" location="'Notes on costs'!A16" display="Rate of interest on capital (%)" xr:uid="{00000000-0004-0000-0200-000011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35"/>
  <sheetViews>
    <sheetView showGridLines="0" workbookViewId="0">
      <selection activeCell="E1" sqref="E1"/>
    </sheetView>
  </sheetViews>
  <sheetFormatPr defaultColWidth="9.1328125" defaultRowHeight="14.75" x14ac:dyDescent="0.75"/>
  <cols>
    <col min="2" max="2" width="26.7265625" customWidth="1"/>
    <col min="3" max="3" width="12.7265625" customWidth="1"/>
    <col min="4" max="4" width="6.7265625" customWidth="1"/>
    <col min="5" max="5" width="12.7265625" customWidth="1"/>
    <col min="6" max="6" width="9.7265625" customWidth="1"/>
    <col min="7" max="7" width="15.7265625" customWidth="1"/>
    <col min="8" max="8" width="26.7265625" customWidth="1"/>
    <col min="9" max="9" width="12.7265625" customWidth="1"/>
    <col min="10" max="10" width="6.7265625" customWidth="1"/>
    <col min="11" max="11" width="12.7265625" customWidth="1"/>
    <col min="12" max="12" width="9.7265625" customWidth="1"/>
  </cols>
  <sheetData>
    <row r="1" spans="1:13" ht="69.650000000000006" customHeight="1" x14ac:dyDescent="0.75"/>
    <row r="2" spans="1:13" ht="24" customHeight="1" x14ac:dyDescent="1">
      <c r="B2" s="206" t="s">
        <v>120</v>
      </c>
      <c r="C2" s="207"/>
      <c r="D2" s="207"/>
      <c r="E2" s="207"/>
      <c r="F2" s="208"/>
      <c r="H2" s="191" t="s">
        <v>55</v>
      </c>
      <c r="I2" s="192"/>
      <c r="J2" s="192"/>
      <c r="K2" s="192"/>
      <c r="L2" s="193"/>
    </row>
    <row r="3" spans="1:13" s="129" customFormat="1" ht="12.95" customHeight="1" x14ac:dyDescent="0.75">
      <c r="A3" s="149"/>
      <c r="B3" s="19" t="s">
        <v>21</v>
      </c>
      <c r="C3" s="213" t="s">
        <v>46</v>
      </c>
      <c r="D3" s="214"/>
      <c r="E3" s="213" t="s">
        <v>47</v>
      </c>
      <c r="F3" s="214"/>
      <c r="G3" s="150"/>
      <c r="H3" s="104" t="s">
        <v>21</v>
      </c>
      <c r="I3" s="59" t="s">
        <v>46</v>
      </c>
      <c r="J3" s="72"/>
      <c r="K3" s="215" t="s">
        <v>47</v>
      </c>
      <c r="L3" s="216"/>
    </row>
    <row r="4" spans="1:13" s="129" customFormat="1" ht="12.95" customHeight="1" x14ac:dyDescent="0.75">
      <c r="B4" s="20" t="s">
        <v>14</v>
      </c>
      <c r="C4" s="195" t="s">
        <v>57</v>
      </c>
      <c r="D4" s="195"/>
      <c r="E4" s="204"/>
      <c r="F4" s="205"/>
      <c r="G4" s="130"/>
      <c r="H4" s="44" t="s">
        <v>14</v>
      </c>
      <c r="I4" s="194" t="s">
        <v>57</v>
      </c>
      <c r="J4" s="194"/>
      <c r="K4" s="195"/>
      <c r="L4" s="196"/>
    </row>
    <row r="5" spans="1:13" s="129" customFormat="1" ht="12.95" customHeight="1" x14ac:dyDescent="0.75">
      <c r="B5" s="131" t="s">
        <v>15</v>
      </c>
      <c r="C5" s="14">
        <v>90150</v>
      </c>
      <c r="D5" s="132"/>
      <c r="E5" s="14">
        <f>C5</f>
        <v>90150</v>
      </c>
      <c r="F5" s="26"/>
      <c r="G5" s="133"/>
      <c r="H5" s="134" t="s">
        <v>15</v>
      </c>
      <c r="I5" s="14">
        <v>0</v>
      </c>
      <c r="J5" s="26"/>
      <c r="K5" s="135">
        <v>0</v>
      </c>
      <c r="L5" s="136"/>
      <c r="M5" s="137"/>
    </row>
    <row r="6" spans="1:13" s="129" customFormat="1" ht="12.95" customHeight="1" x14ac:dyDescent="0.75">
      <c r="B6" s="138" t="s">
        <v>58</v>
      </c>
      <c r="C6" s="14">
        <v>0</v>
      </c>
      <c r="D6" s="132"/>
      <c r="E6" s="14">
        <v>0</v>
      </c>
      <c r="F6" s="26"/>
      <c r="G6" s="139"/>
      <c r="H6" s="98" t="s">
        <v>58</v>
      </c>
      <c r="I6" s="14">
        <v>0</v>
      </c>
      <c r="J6" s="26"/>
      <c r="K6" s="140">
        <v>0</v>
      </c>
      <c r="L6" s="141"/>
    </row>
    <row r="7" spans="1:13" s="129" customFormat="1" ht="12.95" customHeight="1" x14ac:dyDescent="0.75">
      <c r="B7" s="131" t="s">
        <v>62</v>
      </c>
      <c r="C7" s="15">
        <v>5</v>
      </c>
      <c r="D7" s="27"/>
      <c r="E7" s="15">
        <v>5</v>
      </c>
      <c r="F7" s="27"/>
      <c r="G7" s="130"/>
      <c r="H7" s="142" t="s">
        <v>67</v>
      </c>
      <c r="I7" s="86">
        <v>0</v>
      </c>
      <c r="J7" s="27"/>
      <c r="K7" s="143">
        <v>0</v>
      </c>
      <c r="L7" s="141"/>
    </row>
    <row r="8" spans="1:13" s="129" customFormat="1" ht="12.95" customHeight="1" x14ac:dyDescent="0.75">
      <c r="B8" s="21" t="s">
        <v>63</v>
      </c>
      <c r="C8" s="16">
        <v>65000</v>
      </c>
      <c r="D8" s="28" t="s">
        <v>64</v>
      </c>
      <c r="E8" s="61">
        <v>104000</v>
      </c>
      <c r="F8" s="79" t="s">
        <v>65</v>
      </c>
      <c r="G8" s="144"/>
      <c r="H8" s="145" t="s">
        <v>63</v>
      </c>
      <c r="I8" s="87"/>
      <c r="J8" s="28" t="s">
        <v>64</v>
      </c>
      <c r="K8" s="146"/>
      <c r="L8" s="147" t="s">
        <v>65</v>
      </c>
    </row>
    <row r="9" spans="1:13" s="129" customFormat="1" ht="12.95" customHeight="1" x14ac:dyDescent="0.75">
      <c r="B9" s="21" t="s">
        <v>16</v>
      </c>
      <c r="C9" s="15">
        <v>240</v>
      </c>
      <c r="D9" s="27"/>
      <c r="E9" s="15">
        <f>C9</f>
        <v>240</v>
      </c>
      <c r="F9" s="27"/>
      <c r="G9" s="148"/>
      <c r="H9" s="142" t="s">
        <v>16</v>
      </c>
      <c r="I9" s="15"/>
      <c r="J9" s="27"/>
      <c r="K9" s="146"/>
      <c r="L9" s="136"/>
    </row>
    <row r="10" spans="1:13" s="129" customFormat="1" ht="12.95" customHeight="1" x14ac:dyDescent="0.75">
      <c r="B10" s="21" t="s">
        <v>66</v>
      </c>
      <c r="C10" s="15">
        <f>'44t ARTIC'!C10</f>
        <v>139.94999999999999</v>
      </c>
      <c r="D10" s="27"/>
      <c r="E10" s="15">
        <f>C10</f>
        <v>139.94999999999999</v>
      </c>
      <c r="F10" s="27"/>
      <c r="G10" s="148"/>
      <c r="H10" s="142" t="s">
        <v>22</v>
      </c>
      <c r="I10" s="15"/>
      <c r="J10" s="27"/>
      <c r="K10" s="146"/>
      <c r="L10" s="136"/>
    </row>
    <row r="11" spans="1:13" s="129" customFormat="1" ht="12.95" customHeight="1" x14ac:dyDescent="0.75">
      <c r="B11" s="21" t="s">
        <v>51</v>
      </c>
      <c r="C11" s="17">
        <v>13</v>
      </c>
      <c r="D11" s="27" t="s">
        <v>50</v>
      </c>
      <c r="E11" s="63">
        <f>284.08/C11</f>
        <v>21.85230769230769</v>
      </c>
      <c r="F11" s="33" t="s">
        <v>61</v>
      </c>
      <c r="G11" s="130"/>
      <c r="H11" s="142" t="s">
        <v>94</v>
      </c>
      <c r="I11" s="17"/>
      <c r="J11" s="27" t="s">
        <v>50</v>
      </c>
      <c r="K11" s="146"/>
      <c r="L11" s="147" t="s">
        <v>61</v>
      </c>
    </row>
    <row r="12" spans="1:13" s="129" customFormat="1" ht="12.95" customHeight="1" x14ac:dyDescent="0.75">
      <c r="B12" s="21" t="s">
        <v>116</v>
      </c>
      <c r="C12" s="17">
        <f>'44t ARTIC'!C12</f>
        <v>92</v>
      </c>
      <c r="D12" s="27" t="s">
        <v>118</v>
      </c>
      <c r="E12" s="128">
        <v>35.799999999999997</v>
      </c>
      <c r="F12" s="33" t="s">
        <v>117</v>
      </c>
      <c r="G12" s="130"/>
      <c r="H12" s="142"/>
      <c r="I12" s="17"/>
      <c r="J12" s="27"/>
      <c r="K12" s="146"/>
      <c r="L12" s="147"/>
    </row>
    <row r="13" spans="1:13" s="129" customFormat="1" ht="12.95" customHeight="1" x14ac:dyDescent="0.75">
      <c r="B13" s="21" t="s">
        <v>27</v>
      </c>
      <c r="C13" s="16">
        <v>60000</v>
      </c>
      <c r="D13" s="28" t="s">
        <v>64</v>
      </c>
      <c r="E13" s="16">
        <f>C13*1.609</f>
        <v>96540</v>
      </c>
      <c r="F13" s="28" t="s">
        <v>65</v>
      </c>
      <c r="G13" s="176"/>
      <c r="H13" s="142" t="s">
        <v>27</v>
      </c>
      <c r="I13" s="16"/>
      <c r="J13" s="28" t="s">
        <v>64</v>
      </c>
      <c r="K13" s="146"/>
      <c r="L13" s="147" t="s">
        <v>65</v>
      </c>
    </row>
    <row r="14" spans="1:13" s="129" customFormat="1" ht="12.95" customHeight="1" x14ac:dyDescent="0.75">
      <c r="B14" s="19" t="s">
        <v>12</v>
      </c>
      <c r="C14" s="18"/>
      <c r="D14" s="18"/>
      <c r="E14" s="64"/>
      <c r="F14" s="151"/>
      <c r="G14" s="152"/>
      <c r="H14" s="88" t="s">
        <v>12</v>
      </c>
      <c r="I14" s="18"/>
      <c r="J14" s="18"/>
      <c r="K14" s="153"/>
      <c r="L14" s="154"/>
    </row>
    <row r="15" spans="1:13" s="129" customFormat="1" ht="12.95" customHeight="1" x14ac:dyDescent="0.75">
      <c r="B15" s="107" t="s">
        <v>13</v>
      </c>
      <c r="C15" s="29"/>
      <c r="D15" s="29"/>
      <c r="E15" s="60"/>
      <c r="F15" s="155"/>
      <c r="G15" s="156"/>
      <c r="H15" s="105" t="s">
        <v>13</v>
      </c>
      <c r="I15" s="29"/>
      <c r="J15" s="29"/>
      <c r="K15" s="157"/>
      <c r="L15" s="158"/>
      <c r="M15" s="159"/>
    </row>
    <row r="16" spans="1:13" s="129" customFormat="1" ht="12.95" customHeight="1" x14ac:dyDescent="0.75">
      <c r="B16" s="22" t="s">
        <v>17</v>
      </c>
      <c r="C16" s="36">
        <v>49959</v>
      </c>
      <c r="D16" s="30"/>
      <c r="E16" s="65">
        <f>C16</f>
        <v>49959</v>
      </c>
      <c r="F16" s="30"/>
      <c r="G16" s="139"/>
      <c r="H16" s="160" t="s">
        <v>17</v>
      </c>
      <c r="I16" s="82"/>
      <c r="J16" s="30"/>
      <c r="K16" s="177"/>
      <c r="L16" s="161"/>
    </row>
    <row r="17" spans="2:14" s="129" customFormat="1" ht="12.95" customHeight="1" x14ac:dyDescent="0.75">
      <c r="B17" s="22" t="s">
        <v>0</v>
      </c>
      <c r="C17" s="10">
        <f>(C5-C6)/C7</f>
        <v>18030</v>
      </c>
      <c r="D17" s="30"/>
      <c r="E17" s="65">
        <f>(E5-E6)/E7</f>
        <v>18030</v>
      </c>
      <c r="F17" s="30"/>
      <c r="G17" s="139"/>
      <c r="H17" s="160" t="s">
        <v>0</v>
      </c>
      <c r="I17" s="82">
        <f>IF(I7&gt;0, (I5-I6)/I7, 0)</f>
        <v>0</v>
      </c>
      <c r="J17" s="30"/>
      <c r="K17" s="82">
        <f>IF(K7&gt;0, (K5-K6)/K7, 0)</f>
        <v>0</v>
      </c>
      <c r="L17" s="161"/>
      <c r="N17" s="162"/>
    </row>
    <row r="18" spans="2:14" s="129" customFormat="1" ht="12.95" customHeight="1" x14ac:dyDescent="0.75">
      <c r="B18" s="22" t="s">
        <v>18</v>
      </c>
      <c r="C18" s="10">
        <v>300</v>
      </c>
      <c r="D18" s="30"/>
      <c r="E18" s="66">
        <v>650</v>
      </c>
      <c r="F18" s="178"/>
      <c r="G18" s="133"/>
      <c r="H18" s="160" t="s">
        <v>18</v>
      </c>
      <c r="I18" s="82"/>
      <c r="J18" s="30"/>
      <c r="K18" s="177"/>
      <c r="L18" s="161"/>
    </row>
    <row r="19" spans="2:14" s="129" customFormat="1" ht="12.95" customHeight="1" x14ac:dyDescent="0.75">
      <c r="B19" s="22" t="s">
        <v>1</v>
      </c>
      <c r="C19" s="10">
        <v>2684</v>
      </c>
      <c r="D19" s="30"/>
      <c r="E19" s="65">
        <f>C19</f>
        <v>2684</v>
      </c>
      <c r="F19" s="30"/>
      <c r="G19" s="163"/>
      <c r="H19" s="160" t="s">
        <v>1</v>
      </c>
      <c r="I19" s="82"/>
      <c r="J19" s="30"/>
      <c r="K19" s="177"/>
      <c r="L19" s="161"/>
    </row>
    <row r="20" spans="2:14" s="129" customFormat="1" ht="12.95" customHeight="1" x14ac:dyDescent="0.75">
      <c r="B20" s="22" t="s">
        <v>108</v>
      </c>
      <c r="C20" s="115">
        <v>0.06</v>
      </c>
      <c r="D20" s="31"/>
      <c r="E20" s="116">
        <v>0.06</v>
      </c>
      <c r="F20" s="30"/>
      <c r="G20" s="163"/>
      <c r="H20" s="160" t="s">
        <v>108</v>
      </c>
      <c r="I20" s="115"/>
      <c r="J20" s="31"/>
      <c r="K20" s="179"/>
      <c r="L20" s="161"/>
    </row>
    <row r="21" spans="2:14" s="129" customFormat="1" ht="12.95" customHeight="1" x14ac:dyDescent="0.75">
      <c r="B21" s="22" t="s">
        <v>109</v>
      </c>
      <c r="C21" s="10">
        <f>(C5/2)*C20</f>
        <v>2704.5</v>
      </c>
      <c r="D21" s="31"/>
      <c r="E21" s="65">
        <f>(E5/2)*E20</f>
        <v>2704.5</v>
      </c>
      <c r="F21" s="30"/>
      <c r="G21" s="163"/>
      <c r="H21" s="160" t="s">
        <v>109</v>
      </c>
      <c r="I21" s="82">
        <f>(I5/2)*I20</f>
        <v>0</v>
      </c>
      <c r="J21" s="31"/>
      <c r="K21" s="82">
        <f>(K5/2)*K20</f>
        <v>0</v>
      </c>
      <c r="L21" s="161"/>
    </row>
    <row r="22" spans="2:14" s="129" customFormat="1" ht="12.95" customHeight="1" x14ac:dyDescent="0.75">
      <c r="B22" s="22" t="s">
        <v>2</v>
      </c>
      <c r="C22" s="10">
        <v>17113</v>
      </c>
      <c r="D22" s="30"/>
      <c r="E22" s="65">
        <f>C22</f>
        <v>17113</v>
      </c>
      <c r="F22" s="30"/>
      <c r="G22" s="139"/>
      <c r="H22" s="160" t="s">
        <v>2</v>
      </c>
      <c r="I22" s="82"/>
      <c r="J22" s="30"/>
      <c r="K22" s="177"/>
      <c r="L22" s="161"/>
    </row>
    <row r="23" spans="2:14" s="129" customFormat="1" ht="12.95" customHeight="1" x14ac:dyDescent="0.75">
      <c r="B23" s="22" t="s">
        <v>4</v>
      </c>
      <c r="C23" s="12">
        <f>SUM(C16:C19)+C21+C22</f>
        <v>90790.5</v>
      </c>
      <c r="D23" s="30"/>
      <c r="E23" s="12">
        <f>SUM(E16:E19)+E21+E22</f>
        <v>91140.5</v>
      </c>
      <c r="F23" s="30"/>
      <c r="G23" s="163"/>
      <c r="H23" s="160" t="s">
        <v>4</v>
      </c>
      <c r="I23" s="12">
        <f>SUM(I16:I19)+I21+I22</f>
        <v>0</v>
      </c>
      <c r="J23" s="31"/>
      <c r="K23" s="12">
        <f>SUM(K16:K19)+K21+K22</f>
        <v>0</v>
      </c>
      <c r="L23" s="164"/>
    </row>
    <row r="24" spans="2:14" s="129" customFormat="1" ht="12.95" customHeight="1" x14ac:dyDescent="0.75">
      <c r="B24" s="22" t="s">
        <v>5</v>
      </c>
      <c r="C24" s="13">
        <f>C23/C9</f>
        <v>378.29374999999999</v>
      </c>
      <c r="D24" s="32"/>
      <c r="E24" s="69">
        <f>E23/E9</f>
        <v>379.75208333333336</v>
      </c>
      <c r="F24" s="32"/>
      <c r="G24" s="165"/>
      <c r="H24" s="166" t="s">
        <v>5</v>
      </c>
      <c r="I24" s="85">
        <f>IF(I9&gt;0, I23/I9, 0)</f>
        <v>0</v>
      </c>
      <c r="J24" s="32"/>
      <c r="K24" s="85">
        <f>IF(K9&gt;0, K23/K9, 0)</f>
        <v>0</v>
      </c>
      <c r="L24" s="161"/>
    </row>
    <row r="25" spans="2:14" s="129" customFormat="1" ht="12.95" customHeight="1" x14ac:dyDescent="0.75">
      <c r="B25" s="39" t="s">
        <v>56</v>
      </c>
      <c r="C25" s="209" t="s">
        <v>48</v>
      </c>
      <c r="D25" s="210"/>
      <c r="E25" s="211" t="s">
        <v>49</v>
      </c>
      <c r="F25" s="212"/>
      <c r="G25" s="167"/>
      <c r="H25" s="106" t="s">
        <v>56</v>
      </c>
      <c r="I25" s="197" t="s">
        <v>48</v>
      </c>
      <c r="J25" s="197"/>
      <c r="K25" s="157"/>
      <c r="L25" s="158"/>
    </row>
    <row r="26" spans="2:14" s="129" customFormat="1" ht="12.95" customHeight="1" x14ac:dyDescent="0.75">
      <c r="B26" s="20" t="s">
        <v>6</v>
      </c>
      <c r="C26" s="40">
        <f>4.546*C10/C11</f>
        <v>48.939438461538465</v>
      </c>
      <c r="D26" s="27"/>
      <c r="E26" s="62">
        <f>E11*E10/100</f>
        <v>30.582304615384611</v>
      </c>
      <c r="F26" s="27"/>
      <c r="G26" s="150"/>
      <c r="H26" s="142" t="s">
        <v>6</v>
      </c>
      <c r="I26" s="40">
        <f>IF(I11&gt;0, 4.546*I10/I11, 0)</f>
        <v>0</v>
      </c>
      <c r="J26" s="27"/>
      <c r="K26" s="62">
        <f>K11*K10/100</f>
        <v>0</v>
      </c>
      <c r="L26" s="136"/>
      <c r="M26" s="137"/>
    </row>
    <row r="27" spans="2:14" s="129" customFormat="1" ht="12.95" customHeight="1" x14ac:dyDescent="0.75">
      <c r="B27" s="20" t="s">
        <v>115</v>
      </c>
      <c r="C27" s="127">
        <f>((C8/C11)*4.546)*6%*C12/C8</f>
        <v>1.9303015384615383</v>
      </c>
      <c r="D27" s="40"/>
      <c r="E27" s="40">
        <f>C27/1.609</f>
        <v>1.1996902041401729</v>
      </c>
      <c r="F27" s="33"/>
      <c r="G27" s="130"/>
      <c r="H27" s="142"/>
      <c r="I27" s="40"/>
      <c r="J27" s="27"/>
      <c r="K27" s="62"/>
      <c r="L27" s="136"/>
    </row>
    <row r="28" spans="2:14" s="129" customFormat="1" ht="12.95" customHeight="1" x14ac:dyDescent="0.75">
      <c r="B28" s="20" t="s">
        <v>7</v>
      </c>
      <c r="C28" s="40">
        <v>3.13</v>
      </c>
      <c r="D28" s="27"/>
      <c r="E28" s="63">
        <f>C28/1.60934</f>
        <v>1.9448966657138951</v>
      </c>
      <c r="F28" s="33"/>
      <c r="G28" s="130"/>
      <c r="H28" s="142" t="s">
        <v>7</v>
      </c>
      <c r="I28" s="40"/>
      <c r="J28" s="27"/>
      <c r="K28" s="181"/>
      <c r="L28" s="136"/>
    </row>
    <row r="29" spans="2:14" s="129" customFormat="1" ht="12.95" customHeight="1" x14ac:dyDescent="0.75">
      <c r="B29" s="20" t="s">
        <v>8</v>
      </c>
      <c r="C29" s="41">
        <v>8.8800000000000008</v>
      </c>
      <c r="D29" s="27"/>
      <c r="E29" s="70">
        <f>C29/1.60934</f>
        <v>5.5177899014502847</v>
      </c>
      <c r="F29" s="27"/>
      <c r="G29" s="148"/>
      <c r="H29" s="142" t="s">
        <v>8</v>
      </c>
      <c r="I29" s="47"/>
      <c r="J29" s="27"/>
      <c r="K29" s="181"/>
      <c r="L29" s="136"/>
    </row>
    <row r="30" spans="2:14" s="129" customFormat="1" ht="12.95" customHeight="1" x14ac:dyDescent="0.75">
      <c r="B30" s="24" t="s">
        <v>52</v>
      </c>
      <c r="C30" s="42">
        <f>SUM(C26:C29)</f>
        <v>62.879740000000005</v>
      </c>
      <c r="D30" s="33" t="s">
        <v>34</v>
      </c>
      <c r="E30" s="71">
        <f>SUM(E26:E29)</f>
        <v>39.244681386688967</v>
      </c>
      <c r="F30" s="27" t="s">
        <v>34</v>
      </c>
      <c r="G30" s="168"/>
      <c r="H30" s="134" t="s">
        <v>52</v>
      </c>
      <c r="I30" s="48">
        <f>SUM(I26:I29)</f>
        <v>0</v>
      </c>
      <c r="J30" s="33" t="s">
        <v>34</v>
      </c>
      <c r="K30" s="48">
        <f>SUM(K26:K29)</f>
        <v>0</v>
      </c>
      <c r="L30" s="89" t="s">
        <v>34</v>
      </c>
    </row>
    <row r="31" spans="2:14" s="129" customFormat="1" ht="12.95" customHeight="1" x14ac:dyDescent="0.75">
      <c r="B31" s="24" t="s">
        <v>53</v>
      </c>
      <c r="C31" s="43">
        <f>C30/100</f>
        <v>0.62879740000000006</v>
      </c>
      <c r="D31" s="33" t="s">
        <v>35</v>
      </c>
      <c r="E31" s="78">
        <f>E30/100</f>
        <v>0.39244681386688968</v>
      </c>
      <c r="F31" s="33" t="s">
        <v>35</v>
      </c>
      <c r="G31" s="169"/>
      <c r="H31" s="100" t="s">
        <v>53</v>
      </c>
      <c r="I31" s="46">
        <f>I30/100</f>
        <v>0</v>
      </c>
      <c r="J31" s="33" t="s">
        <v>35</v>
      </c>
      <c r="K31" s="46">
        <f>K30/100</f>
        <v>0</v>
      </c>
      <c r="L31" s="90" t="s">
        <v>35</v>
      </c>
    </row>
    <row r="32" spans="2:14" s="129" customFormat="1" ht="12.95" customHeight="1" x14ac:dyDescent="0.75">
      <c r="B32" s="201" t="s">
        <v>19</v>
      </c>
      <c r="C32" s="202"/>
      <c r="D32" s="202"/>
      <c r="E32" s="202"/>
      <c r="F32" s="203"/>
      <c r="G32" s="171"/>
      <c r="H32" s="198" t="s">
        <v>19</v>
      </c>
      <c r="I32" s="199"/>
      <c r="J32" s="199"/>
      <c r="K32" s="199"/>
      <c r="L32" s="200"/>
    </row>
    <row r="33" spans="2:12" s="129" customFormat="1" ht="12.95" customHeight="1" x14ac:dyDescent="0.75">
      <c r="B33" s="25" t="s">
        <v>97</v>
      </c>
      <c r="C33" s="37">
        <v>0.1</v>
      </c>
      <c r="D33" s="172"/>
      <c r="E33" s="76">
        <f>C33</f>
        <v>0.1</v>
      </c>
      <c r="F33" s="34"/>
      <c r="G33" s="171"/>
      <c r="H33" s="142" t="s">
        <v>97</v>
      </c>
      <c r="I33" s="37"/>
      <c r="J33" s="34"/>
      <c r="K33" s="173"/>
      <c r="L33" s="136"/>
    </row>
    <row r="34" spans="2:12" s="129" customFormat="1" ht="12.95" customHeight="1" x14ac:dyDescent="0.75">
      <c r="B34" s="25" t="s">
        <v>54</v>
      </c>
      <c r="C34" s="38">
        <f>C31*(1+C33)</f>
        <v>0.69167714000000013</v>
      </c>
      <c r="D34" s="34"/>
      <c r="E34" s="74">
        <f>E31*(1+E33)</f>
        <v>0.43169149525357869</v>
      </c>
      <c r="F34" s="174"/>
      <c r="G34" s="171"/>
      <c r="H34" s="142" t="s">
        <v>54</v>
      </c>
      <c r="I34" s="38">
        <f>I31*(1+I33)</f>
        <v>0</v>
      </c>
      <c r="J34" s="34"/>
      <c r="K34" s="175">
        <f>(1+K33)*K31</f>
        <v>0</v>
      </c>
      <c r="L34" s="136"/>
    </row>
    <row r="35" spans="2:12" x14ac:dyDescent="0.75">
      <c r="B35" s="68" t="s">
        <v>20</v>
      </c>
      <c r="C35" s="67">
        <f>C24*(1+C33)</f>
        <v>416.12312500000002</v>
      </c>
      <c r="D35" s="58"/>
      <c r="E35" s="67">
        <f>E24*(1+E33)</f>
        <v>417.7272916666667</v>
      </c>
      <c r="F35" s="58"/>
      <c r="H35" s="101" t="s">
        <v>20</v>
      </c>
      <c r="I35" s="74">
        <f>(1+I33)*I24</f>
        <v>0</v>
      </c>
      <c r="J35" s="34"/>
      <c r="K35" s="114">
        <f>(1+K33)*K24</f>
        <v>0</v>
      </c>
      <c r="L35" s="58"/>
    </row>
  </sheetData>
  <mergeCells count="12">
    <mergeCell ref="C4:F4"/>
    <mergeCell ref="I4:L4"/>
    <mergeCell ref="B2:F2"/>
    <mergeCell ref="H2:L2"/>
    <mergeCell ref="C3:D3"/>
    <mergeCell ref="E3:F3"/>
    <mergeCell ref="K3:L3"/>
    <mergeCell ref="C25:D25"/>
    <mergeCell ref="E25:F25"/>
    <mergeCell ref="I25:J25"/>
    <mergeCell ref="B32:F32"/>
    <mergeCell ref="H32:L32"/>
  </mergeCells>
  <hyperlinks>
    <hyperlink ref="H5" location="'Notes on costs'!A4" display="Vehicle Price" xr:uid="{00000000-0004-0000-0300-000000000000}"/>
    <hyperlink ref="H6" location="'Notes on costs'!A5" display="Residual value" xr:uid="{00000000-0004-0000-0300-000001000000}"/>
    <hyperlink ref="H7" location="'Notes on costs'!A6" display="Depreciation period (years) " xr:uid="{00000000-0004-0000-0300-000002000000}"/>
    <hyperlink ref="H8" location="'Notes on costs'!A7" display="Distance per annum" xr:uid="{00000000-0004-0000-0300-000003000000}"/>
    <hyperlink ref="H9" location="'Notes on costs'!A8" display="Days worked per annum" xr:uid="{00000000-0004-0000-0300-000004000000}"/>
    <hyperlink ref="H10" location="'Notes on costs'!A9" display="Fuel (Pence per litre)" xr:uid="{00000000-0004-0000-0300-000005000000}"/>
    <hyperlink ref="H11" location="'Notes on costs'!A10" display="Fuel consmption" xr:uid="{00000000-0004-0000-0300-000006000000}"/>
    <hyperlink ref="H13" location="'Notes on costs'!A11" display="Average tyre life" xr:uid="{00000000-0004-0000-0300-000007000000}"/>
    <hyperlink ref="H16" location="'Notes on costs'!A12" display="Wages" xr:uid="{00000000-0004-0000-0300-000008000000}"/>
    <hyperlink ref="H17" location="'Notes on costs'!A13" display="Depreciation" xr:uid="{00000000-0004-0000-0300-000009000000}"/>
    <hyperlink ref="H18" location="'Notes on costs'!A14" display="VED Licences" xr:uid="{00000000-0004-0000-0300-00000A000000}"/>
    <hyperlink ref="H19" location="'Notes on costs'!A15" display="Vehicle insurance" xr:uid="{00000000-0004-0000-0300-00000B000000}"/>
    <hyperlink ref="H21" location="'Notes on costs'!A17" display="Interest on capital" xr:uid="{00000000-0004-0000-0300-00000C000000}"/>
    <hyperlink ref="H22" location="'Notes on costs'!A18" display="Overhead per vehicle" xr:uid="{00000000-0004-0000-0300-00000D000000}"/>
    <hyperlink ref="H23" location="'Notes on costs'!A25" display="Total time costs" xr:uid="{00000000-0004-0000-0300-00000E000000}"/>
    <hyperlink ref="H24" location="'Notes on costs'!A26" display="Time cost per day" xr:uid="{00000000-0004-0000-0300-00000F000000}"/>
    <hyperlink ref="H26" location="'Notes on costs'!A27" display="Fuel " xr:uid="{00000000-0004-0000-0300-000010000000}"/>
    <hyperlink ref="H28" location="'Notes on costs'!A28" display="Tyres" xr:uid="{00000000-0004-0000-0300-000011000000}"/>
    <hyperlink ref="H29" location="'Notes on costs'!A29" display="Repairs and maintenance" xr:uid="{00000000-0004-0000-0300-000012000000}"/>
    <hyperlink ref="H30" location="'Notes on costs'!A30" display="Cost per unit distance (pence)" xr:uid="{00000000-0004-0000-0300-000013000000}"/>
    <hyperlink ref="H31" location="'Notes on costs'!A30" display="Cost per unit distance (pounds) " xr:uid="{00000000-0004-0000-0300-000014000000}"/>
    <hyperlink ref="H33" location="'Notes on costs'!A31" display="Profit margin (%)" xr:uid="{00000000-0004-0000-0300-000015000000}"/>
    <hyperlink ref="H34" location="'Notes on costs'!A32" display="Unit distance charge incl. profit" xr:uid="{00000000-0004-0000-0300-000016000000}"/>
    <hyperlink ref="H35" location="'Notes on costs'!A33" display="Daily charge including profit" xr:uid="{00000000-0004-0000-0300-000017000000}"/>
    <hyperlink ref="H20" location="'Notes on costs'!A16" display="Rate of interest oon capital (%)" xr:uid="{00000000-0004-0000-0300-000018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5"/>
  <sheetViews>
    <sheetView tabSelected="1" workbookViewId="0"/>
  </sheetViews>
  <sheetFormatPr defaultColWidth="9.1328125" defaultRowHeight="14.75" x14ac:dyDescent="0.75"/>
  <cols>
    <col min="2" max="2" width="26.7265625" customWidth="1"/>
    <col min="3" max="3" width="12.7265625" customWidth="1"/>
    <col min="4" max="4" width="6.7265625" customWidth="1"/>
    <col min="5" max="5" width="12.7265625" customWidth="1"/>
    <col min="6" max="6" width="9.7265625" customWidth="1"/>
    <col min="7" max="7" width="15.7265625" customWidth="1"/>
    <col min="8" max="8" width="26.7265625" customWidth="1"/>
    <col min="9" max="9" width="12.7265625" customWidth="1"/>
    <col min="10" max="10" width="6.7265625" customWidth="1"/>
    <col min="11" max="11" width="12.7265625" customWidth="1"/>
    <col min="12" max="12" width="9.7265625" customWidth="1"/>
  </cols>
  <sheetData>
    <row r="1" spans="1:13" ht="69.650000000000006" customHeight="1" x14ac:dyDescent="0.75"/>
    <row r="2" spans="1:13" ht="24" customHeight="1" x14ac:dyDescent="0.75">
      <c r="B2" s="191" t="s">
        <v>55</v>
      </c>
      <c r="C2" s="192"/>
      <c r="D2" s="192"/>
      <c r="E2" s="192"/>
      <c r="F2" s="193"/>
    </row>
    <row r="3" spans="1:13" s="129" customFormat="1" ht="12.95" customHeight="1" x14ac:dyDescent="0.75">
      <c r="A3" s="149"/>
      <c r="B3" s="104" t="s">
        <v>21</v>
      </c>
      <c r="C3" s="59" t="s">
        <v>46</v>
      </c>
      <c r="D3" s="72"/>
      <c r="E3" s="215" t="s">
        <v>47</v>
      </c>
      <c r="F3" s="216"/>
      <c r="G3" s="150"/>
    </row>
    <row r="4" spans="1:13" s="129" customFormat="1" ht="12.95" customHeight="1" x14ac:dyDescent="0.75">
      <c r="B4" s="44" t="s">
        <v>14</v>
      </c>
      <c r="C4" s="194" t="s">
        <v>104</v>
      </c>
      <c r="D4" s="194"/>
      <c r="E4" s="195"/>
      <c r="F4" s="196"/>
      <c r="G4" s="130"/>
    </row>
    <row r="5" spans="1:13" s="129" customFormat="1" ht="12.95" customHeight="1" x14ac:dyDescent="0.75">
      <c r="B5" s="134" t="s">
        <v>15</v>
      </c>
      <c r="C5" s="14"/>
      <c r="D5" s="26"/>
      <c r="E5" s="135"/>
      <c r="F5" s="136"/>
      <c r="G5" s="133"/>
      <c r="M5" s="137"/>
    </row>
    <row r="6" spans="1:13" s="129" customFormat="1" ht="12.95" customHeight="1" x14ac:dyDescent="0.75">
      <c r="B6" s="98" t="s">
        <v>58</v>
      </c>
      <c r="C6" s="14"/>
      <c r="D6" s="26"/>
      <c r="E6" s="140"/>
      <c r="F6" s="141"/>
      <c r="G6" s="139"/>
    </row>
    <row r="7" spans="1:13" s="129" customFormat="1" ht="12.95" customHeight="1" x14ac:dyDescent="0.75">
      <c r="B7" s="142" t="s">
        <v>67</v>
      </c>
      <c r="C7" s="86"/>
      <c r="D7" s="27"/>
      <c r="E7" s="143"/>
      <c r="F7" s="141"/>
      <c r="G7" s="130"/>
    </row>
    <row r="8" spans="1:13" s="129" customFormat="1" ht="12.95" customHeight="1" x14ac:dyDescent="0.75">
      <c r="B8" s="145" t="s">
        <v>63</v>
      </c>
      <c r="C8" s="87"/>
      <c r="D8" s="28" t="s">
        <v>64</v>
      </c>
      <c r="E8" s="146"/>
      <c r="F8" s="147" t="s">
        <v>65</v>
      </c>
      <c r="G8" s="144"/>
    </row>
    <row r="9" spans="1:13" s="129" customFormat="1" ht="12.95" customHeight="1" x14ac:dyDescent="0.75">
      <c r="B9" s="142" t="s">
        <v>16</v>
      </c>
      <c r="C9" s="15"/>
      <c r="D9" s="27"/>
      <c r="E9" s="146"/>
      <c r="F9" s="136"/>
      <c r="G9" s="148"/>
    </row>
    <row r="10" spans="1:13" s="129" customFormat="1" ht="12.95" customHeight="1" x14ac:dyDescent="0.75">
      <c r="B10" s="142" t="s">
        <v>22</v>
      </c>
      <c r="C10" s="15"/>
      <c r="D10" s="27"/>
      <c r="E10" s="146"/>
      <c r="F10" s="136"/>
      <c r="G10" s="148"/>
    </row>
    <row r="11" spans="1:13" s="129" customFormat="1" ht="12.95" customHeight="1" x14ac:dyDescent="0.75">
      <c r="B11" s="142" t="s">
        <v>94</v>
      </c>
      <c r="C11" s="17"/>
      <c r="D11" s="27" t="s">
        <v>50</v>
      </c>
      <c r="E11" s="146"/>
      <c r="F11" s="147" t="s">
        <v>61</v>
      </c>
      <c r="G11" s="130"/>
    </row>
    <row r="12" spans="1:13" s="129" customFormat="1" ht="12.95" customHeight="1" x14ac:dyDescent="0.75">
      <c r="B12" s="142" t="s">
        <v>119</v>
      </c>
      <c r="C12" s="17"/>
      <c r="D12" s="27" t="s">
        <v>118</v>
      </c>
      <c r="E12" s="128"/>
      <c r="F12" s="33" t="s">
        <v>117</v>
      </c>
      <c r="G12" s="130"/>
    </row>
    <row r="13" spans="1:13" s="129" customFormat="1" ht="12.95" customHeight="1" x14ac:dyDescent="0.75">
      <c r="B13" s="142" t="s">
        <v>27</v>
      </c>
      <c r="C13" s="16"/>
      <c r="D13" s="28" t="s">
        <v>64</v>
      </c>
      <c r="E13" s="146"/>
      <c r="F13" s="147" t="s">
        <v>65</v>
      </c>
      <c r="G13" s="176"/>
    </row>
    <row r="14" spans="1:13" s="129" customFormat="1" ht="12.95" customHeight="1" x14ac:dyDescent="0.75">
      <c r="B14" s="88" t="s">
        <v>12</v>
      </c>
      <c r="C14" s="18"/>
      <c r="D14" s="18"/>
      <c r="E14" s="153"/>
      <c r="F14" s="154"/>
      <c r="G14" s="152"/>
    </row>
    <row r="15" spans="1:13" s="129" customFormat="1" ht="12.95" customHeight="1" x14ac:dyDescent="0.75">
      <c r="B15" s="105" t="s">
        <v>13</v>
      </c>
      <c r="C15" s="29"/>
      <c r="D15" s="29"/>
      <c r="E15" s="157"/>
      <c r="F15" s="158"/>
      <c r="G15" s="156"/>
      <c r="M15" s="159"/>
    </row>
    <row r="16" spans="1:13" s="129" customFormat="1" ht="12.95" customHeight="1" x14ac:dyDescent="0.75">
      <c r="B16" s="160" t="s">
        <v>17</v>
      </c>
      <c r="C16" s="82"/>
      <c r="D16" s="30"/>
      <c r="E16" s="177"/>
      <c r="F16" s="161"/>
      <c r="G16" s="139"/>
    </row>
    <row r="17" spans="2:14" s="129" customFormat="1" ht="12.95" customHeight="1" x14ac:dyDescent="0.75">
      <c r="B17" s="160" t="s">
        <v>0</v>
      </c>
      <c r="C17" s="82">
        <f>IF(C7&gt;0, (C5-C6)/C7, 0)</f>
        <v>0</v>
      </c>
      <c r="D17" s="30"/>
      <c r="E17" s="82">
        <f>IF(E7&gt;0, (E5-E6)/E7, 0)</f>
        <v>0</v>
      </c>
      <c r="F17" s="161"/>
      <c r="G17" s="139"/>
      <c r="N17" s="162"/>
    </row>
    <row r="18" spans="2:14" s="129" customFormat="1" ht="12.95" customHeight="1" x14ac:dyDescent="0.75">
      <c r="B18" s="160" t="s">
        <v>18</v>
      </c>
      <c r="C18" s="82"/>
      <c r="D18" s="30"/>
      <c r="E18" s="177"/>
      <c r="F18" s="161"/>
      <c r="G18" s="133"/>
    </row>
    <row r="19" spans="2:14" s="129" customFormat="1" ht="12.95" customHeight="1" x14ac:dyDescent="0.75">
      <c r="B19" s="160" t="s">
        <v>1</v>
      </c>
      <c r="C19" s="82"/>
      <c r="D19" s="30"/>
      <c r="E19" s="177"/>
      <c r="F19" s="161"/>
      <c r="G19" s="163"/>
    </row>
    <row r="20" spans="2:14" s="129" customFormat="1" ht="12.95" customHeight="1" x14ac:dyDescent="0.75">
      <c r="B20" s="160" t="s">
        <v>108</v>
      </c>
      <c r="C20" s="115"/>
      <c r="D20" s="31"/>
      <c r="E20" s="182"/>
      <c r="F20" s="161"/>
      <c r="G20" s="163"/>
    </row>
    <row r="21" spans="2:14" s="129" customFormat="1" ht="12.95" customHeight="1" x14ac:dyDescent="0.75">
      <c r="B21" s="160" t="s">
        <v>109</v>
      </c>
      <c r="C21" s="82">
        <f>(C5/2)*6%</f>
        <v>0</v>
      </c>
      <c r="D21" s="31"/>
      <c r="E21" s="177">
        <f>(E5/2)*6%</f>
        <v>0</v>
      </c>
      <c r="F21" s="161"/>
      <c r="G21" s="163"/>
    </row>
    <row r="22" spans="2:14" s="129" customFormat="1" ht="12.95" customHeight="1" x14ac:dyDescent="0.75">
      <c r="B22" s="160" t="s">
        <v>2</v>
      </c>
      <c r="C22" s="82"/>
      <c r="D22" s="30"/>
      <c r="E22" s="177"/>
      <c r="F22" s="161"/>
      <c r="G22" s="139"/>
    </row>
    <row r="23" spans="2:14" s="129" customFormat="1" ht="12.95" customHeight="1" x14ac:dyDescent="0.75">
      <c r="B23" s="160" t="s">
        <v>4</v>
      </c>
      <c r="C23" s="84">
        <f>SUM(C16:C19)+C21+C22</f>
        <v>0</v>
      </c>
      <c r="D23" s="31"/>
      <c r="E23" s="84">
        <f>SUM(E16:E19)+E21+E22</f>
        <v>0</v>
      </c>
      <c r="F23" s="164"/>
      <c r="G23" s="163"/>
    </row>
    <row r="24" spans="2:14" s="129" customFormat="1" ht="12.95" customHeight="1" x14ac:dyDescent="0.75">
      <c r="B24" s="166" t="s">
        <v>5</v>
      </c>
      <c r="C24" s="85">
        <f>IF(C9&gt;0, C23/C9, 0)</f>
        <v>0</v>
      </c>
      <c r="D24" s="32"/>
      <c r="E24" s="85">
        <f>IF(E9&gt;0, E23/E9, 0)</f>
        <v>0</v>
      </c>
      <c r="F24" s="161"/>
      <c r="G24" s="165"/>
    </row>
    <row r="25" spans="2:14" s="129" customFormat="1" ht="12.95" customHeight="1" x14ac:dyDescent="0.75">
      <c r="B25" s="106" t="s">
        <v>56</v>
      </c>
      <c r="C25" s="197" t="s">
        <v>48</v>
      </c>
      <c r="D25" s="197"/>
      <c r="E25" s="157"/>
      <c r="F25" s="158"/>
      <c r="G25" s="167"/>
    </row>
    <row r="26" spans="2:14" s="129" customFormat="1" ht="12.95" customHeight="1" x14ac:dyDescent="0.75">
      <c r="B26" s="142" t="s">
        <v>6</v>
      </c>
      <c r="C26" s="40">
        <f>IF(C11&gt;0, 4.546*C10/C11, 0)</f>
        <v>0</v>
      </c>
      <c r="D26" s="27"/>
      <c r="E26" s="62">
        <f>E11*E10/100</f>
        <v>0</v>
      </c>
      <c r="F26" s="136"/>
      <c r="G26" s="150"/>
      <c r="M26" s="137"/>
    </row>
    <row r="27" spans="2:14" s="129" customFormat="1" ht="12.95" customHeight="1" x14ac:dyDescent="0.75">
      <c r="B27" s="20" t="s">
        <v>119</v>
      </c>
      <c r="C27" s="127" t="e">
        <f>((C8/C11)*4.546)*6%*C12/C8</f>
        <v>#DIV/0!</v>
      </c>
      <c r="D27" s="40"/>
      <c r="E27" s="40" t="e">
        <f>C27*1.609</f>
        <v>#DIV/0!</v>
      </c>
      <c r="F27" s="33"/>
      <c r="G27" s="130"/>
    </row>
    <row r="28" spans="2:14" s="129" customFormat="1" ht="12.95" customHeight="1" x14ac:dyDescent="0.75">
      <c r="B28" s="142" t="s">
        <v>7</v>
      </c>
      <c r="C28" s="40"/>
      <c r="D28" s="27"/>
      <c r="E28" s="146"/>
      <c r="F28" s="136"/>
      <c r="G28" s="130"/>
    </row>
    <row r="29" spans="2:14" s="129" customFormat="1" ht="12.95" customHeight="1" x14ac:dyDescent="0.75">
      <c r="B29" s="142" t="s">
        <v>8</v>
      </c>
      <c r="C29" s="47"/>
      <c r="D29" s="27"/>
      <c r="E29" s="146"/>
      <c r="F29" s="136"/>
      <c r="G29" s="148"/>
    </row>
    <row r="30" spans="2:14" s="129" customFormat="1" ht="12.95" customHeight="1" x14ac:dyDescent="0.75">
      <c r="B30" s="134" t="s">
        <v>52</v>
      </c>
      <c r="C30" s="48" t="e">
        <f>SUM(C26:C29)</f>
        <v>#DIV/0!</v>
      </c>
      <c r="D30" s="33" t="s">
        <v>34</v>
      </c>
      <c r="E30" s="48" t="e">
        <f>SUM(E26:E29)</f>
        <v>#DIV/0!</v>
      </c>
      <c r="F30" s="89" t="s">
        <v>34</v>
      </c>
      <c r="G30" s="168"/>
    </row>
    <row r="31" spans="2:14" s="129" customFormat="1" ht="12.95" customHeight="1" x14ac:dyDescent="0.75">
      <c r="B31" s="100" t="s">
        <v>53</v>
      </c>
      <c r="C31" s="46" t="e">
        <f>C30/100</f>
        <v>#DIV/0!</v>
      </c>
      <c r="D31" s="33" t="s">
        <v>35</v>
      </c>
      <c r="E31" s="46" t="e">
        <f>E30/100</f>
        <v>#DIV/0!</v>
      </c>
      <c r="F31" s="90" t="s">
        <v>35</v>
      </c>
      <c r="G31" s="169"/>
    </row>
    <row r="32" spans="2:14" s="129" customFormat="1" ht="12.95" customHeight="1" x14ac:dyDescent="0.75">
      <c r="B32" s="198" t="s">
        <v>19</v>
      </c>
      <c r="C32" s="199"/>
      <c r="D32" s="199"/>
      <c r="E32" s="199"/>
      <c r="F32" s="200"/>
      <c r="G32" s="171"/>
    </row>
    <row r="33" spans="2:7" ht="12.95" customHeight="1" x14ac:dyDescent="0.75">
      <c r="B33" s="99" t="s">
        <v>97</v>
      </c>
      <c r="C33" s="37"/>
      <c r="D33" s="34"/>
      <c r="E33" s="113"/>
      <c r="F33" s="58"/>
      <c r="G33" s="103"/>
    </row>
    <row r="34" spans="2:7" ht="12.95" customHeight="1" x14ac:dyDescent="0.75">
      <c r="B34" s="99" t="s">
        <v>54</v>
      </c>
      <c r="C34" s="38" t="e">
        <f>C31*(1+C33)</f>
        <v>#DIV/0!</v>
      </c>
      <c r="D34" s="34"/>
      <c r="E34" s="67" t="e">
        <f>(1+E33)*E31</f>
        <v>#DIV/0!</v>
      </c>
      <c r="F34" s="58"/>
      <c r="G34" s="103"/>
    </row>
    <row r="35" spans="2:7" x14ac:dyDescent="0.75">
      <c r="B35" s="101" t="s">
        <v>20</v>
      </c>
      <c r="C35" s="74">
        <f>(1+C33)*C24</f>
        <v>0</v>
      </c>
      <c r="D35" s="34"/>
      <c r="E35" s="114">
        <f>(1+E33)*E24</f>
        <v>0</v>
      </c>
      <c r="F35" s="58"/>
    </row>
  </sheetData>
  <mergeCells count="5">
    <mergeCell ref="C25:D25"/>
    <mergeCell ref="B32:F32"/>
    <mergeCell ref="B2:F2"/>
    <mergeCell ref="E3:F3"/>
    <mergeCell ref="C4:F4"/>
  </mergeCells>
  <hyperlinks>
    <hyperlink ref="B5" location="'Notes on costs'!A4" display="Vehicle Price" xr:uid="{00000000-0004-0000-0400-000000000000}"/>
    <hyperlink ref="B6" location="'Notes on costs'!A5" display="Residual value" xr:uid="{00000000-0004-0000-0400-000001000000}"/>
    <hyperlink ref="B7" location="'Notes on costs'!A6" display="Depreciation period (years) " xr:uid="{00000000-0004-0000-0400-000002000000}"/>
    <hyperlink ref="B8" location="'Notes on costs'!A7" display="Distance per annum" xr:uid="{00000000-0004-0000-0400-000003000000}"/>
    <hyperlink ref="B9" location="'Notes on costs'!A8" display="Days worked per annum" xr:uid="{00000000-0004-0000-0400-000004000000}"/>
    <hyperlink ref="B10" location="'Notes on costs'!A9" display="Fuel (Pence per litre)" xr:uid="{00000000-0004-0000-0400-000005000000}"/>
    <hyperlink ref="B11" location="'Notes on costs'!A10" display="Fuel consmption" xr:uid="{00000000-0004-0000-0400-000006000000}"/>
    <hyperlink ref="B13" location="'Notes on costs'!A11" display="Average tyre life" xr:uid="{00000000-0004-0000-0400-000007000000}"/>
    <hyperlink ref="B16" location="'Notes on costs'!A12" display="Wages" xr:uid="{00000000-0004-0000-0400-000008000000}"/>
    <hyperlink ref="B17" location="'Notes on costs'!A13" display="Depreciation" xr:uid="{00000000-0004-0000-0400-000009000000}"/>
    <hyperlink ref="B18" location="'Notes on costs'!A14" display="VED Licences" xr:uid="{00000000-0004-0000-0400-00000A000000}"/>
    <hyperlink ref="B19" location="'Notes on costs'!A15" display="Vehicle insurance" xr:uid="{00000000-0004-0000-0400-00000B000000}"/>
    <hyperlink ref="B21" location="'Notes on costs'!A17" display="Interest on capital" xr:uid="{00000000-0004-0000-0400-00000C000000}"/>
    <hyperlink ref="B22" location="'Notes on costs'!A18" display="Overhead per vehicle" xr:uid="{00000000-0004-0000-0400-00000D000000}"/>
    <hyperlink ref="B23" location="'Notes on costs'!A25" display="Total time costs" xr:uid="{00000000-0004-0000-0400-00000E000000}"/>
    <hyperlink ref="B24" location="'Notes on costs'!A26" display="Time cost per day" xr:uid="{00000000-0004-0000-0400-00000F000000}"/>
    <hyperlink ref="B26" location="'Notes on costs'!A27" display="Fuel " xr:uid="{00000000-0004-0000-0400-000010000000}"/>
    <hyperlink ref="B28" location="'Notes on costs'!A28" display="Tyres" xr:uid="{00000000-0004-0000-0400-000011000000}"/>
    <hyperlink ref="B29" location="'Notes on costs'!A29" display="Repairs and maintenance" xr:uid="{00000000-0004-0000-0400-000012000000}"/>
    <hyperlink ref="B30" location="'Notes on costs'!A30" display="Cost per unit distance (pence)" xr:uid="{00000000-0004-0000-0400-000013000000}"/>
    <hyperlink ref="B31" location="'Notes on costs'!A30" display="Cost per unit distance (pounds) " xr:uid="{00000000-0004-0000-0400-000014000000}"/>
    <hyperlink ref="B33" location="'Notes on costs'!A31" display="Profit margin (%)" xr:uid="{00000000-0004-0000-0400-000015000000}"/>
    <hyperlink ref="B34" location="'Notes on costs'!A32" display="Unit distance charge incl. profit" xr:uid="{00000000-0004-0000-0400-000016000000}"/>
    <hyperlink ref="B35" location="'Notes on costs'!A33" display="Daily charge including profit" xr:uid="{00000000-0004-0000-0400-000017000000}"/>
    <hyperlink ref="B20" location="'Notes on costs'!A16" display="Rate of interest on capital (%)" xr:uid="{00000000-0004-0000-0400-000018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dimension ref="A1:I47"/>
  <sheetViews>
    <sheetView showGridLines="0" workbookViewId="0">
      <selection activeCell="B35" sqref="B35"/>
    </sheetView>
  </sheetViews>
  <sheetFormatPr defaultColWidth="9.1328125" defaultRowHeight="14.75" x14ac:dyDescent="0.75"/>
  <cols>
    <col min="1" max="1" width="24.40625" style="3" customWidth="1"/>
    <col min="2" max="2" width="122.54296875" style="183" customWidth="1"/>
  </cols>
  <sheetData>
    <row r="1" spans="1:2" ht="21" x14ac:dyDescent="0.75">
      <c r="A1" s="57" t="s">
        <v>23</v>
      </c>
    </row>
    <row r="2" spans="1:2" ht="15.75" customHeight="1" x14ac:dyDescent="0.75">
      <c r="A2" s="52"/>
    </row>
    <row r="3" spans="1:2" ht="24" customHeight="1" x14ac:dyDescent="0.75">
      <c r="B3" s="56" t="s">
        <v>41</v>
      </c>
    </row>
    <row r="4" spans="1:2" x14ac:dyDescent="0.75">
      <c r="A4" s="53" t="s">
        <v>24</v>
      </c>
      <c r="B4" s="184" t="s">
        <v>78</v>
      </c>
    </row>
    <row r="5" spans="1:2" ht="29.5" x14ac:dyDescent="0.75">
      <c r="A5" s="3" t="s">
        <v>59</v>
      </c>
      <c r="B5" s="185" t="s">
        <v>100</v>
      </c>
    </row>
    <row r="6" spans="1:2" ht="29.5" x14ac:dyDescent="0.75">
      <c r="A6" s="53" t="s">
        <v>30</v>
      </c>
      <c r="B6" s="184" t="s">
        <v>70</v>
      </c>
    </row>
    <row r="7" spans="1:2" x14ac:dyDescent="0.75">
      <c r="A7" s="3" t="s">
        <v>71</v>
      </c>
      <c r="B7" s="183" t="s">
        <v>72</v>
      </c>
    </row>
    <row r="8" spans="1:2" x14ac:dyDescent="0.75">
      <c r="A8" s="53" t="s">
        <v>25</v>
      </c>
      <c r="B8" s="186" t="s">
        <v>101</v>
      </c>
    </row>
    <row r="9" spans="1:2" x14ac:dyDescent="0.75">
      <c r="A9" s="3" t="s">
        <v>26</v>
      </c>
      <c r="B9" s="183" t="s">
        <v>31</v>
      </c>
    </row>
    <row r="10" spans="1:2" x14ac:dyDescent="0.75">
      <c r="A10" s="53" t="s">
        <v>51</v>
      </c>
      <c r="B10" s="184" t="s">
        <v>73</v>
      </c>
    </row>
    <row r="11" spans="1:2" x14ac:dyDescent="0.75">
      <c r="A11" s="3" t="s">
        <v>27</v>
      </c>
      <c r="B11" s="183" t="s">
        <v>60</v>
      </c>
    </row>
    <row r="12" spans="1:2" ht="29.5" x14ac:dyDescent="0.75">
      <c r="A12" s="53" t="s">
        <v>28</v>
      </c>
      <c r="B12" s="184" t="s">
        <v>36</v>
      </c>
    </row>
    <row r="13" spans="1:2" ht="29.5" x14ac:dyDescent="0.75">
      <c r="A13" s="3" t="s">
        <v>33</v>
      </c>
      <c r="B13" s="183" t="s">
        <v>74</v>
      </c>
    </row>
    <row r="14" spans="1:2" ht="60.75" customHeight="1" x14ac:dyDescent="0.75">
      <c r="A14" s="53" t="s">
        <v>32</v>
      </c>
      <c r="B14" s="186" t="s">
        <v>124</v>
      </c>
    </row>
    <row r="15" spans="1:2" ht="29.5" x14ac:dyDescent="0.75">
      <c r="A15" s="3" t="s">
        <v>29</v>
      </c>
      <c r="B15" s="183" t="s">
        <v>38</v>
      </c>
    </row>
    <row r="16" spans="1:2" ht="29.5" x14ac:dyDescent="0.75">
      <c r="A16" s="117" t="s">
        <v>108</v>
      </c>
      <c r="B16" s="184" t="s">
        <v>111</v>
      </c>
    </row>
    <row r="17" spans="1:9" x14ac:dyDescent="0.75">
      <c r="A17" s="54" t="s">
        <v>109</v>
      </c>
      <c r="B17" s="183" t="s">
        <v>110</v>
      </c>
    </row>
    <row r="18" spans="1:9" ht="63" customHeight="1" x14ac:dyDescent="0.75">
      <c r="A18" s="55" t="s">
        <v>2</v>
      </c>
      <c r="B18" s="184" t="s">
        <v>37</v>
      </c>
    </row>
    <row r="19" spans="1:9" x14ac:dyDescent="0.75">
      <c r="A19" s="53"/>
      <c r="B19" s="184" t="s">
        <v>81</v>
      </c>
    </row>
    <row r="20" spans="1:9" ht="44.25" x14ac:dyDescent="0.8">
      <c r="A20" s="53"/>
      <c r="B20" s="187" t="s">
        <v>79</v>
      </c>
      <c r="C20" s="1"/>
      <c r="D20" s="1"/>
      <c r="E20" s="1"/>
      <c r="F20" s="1"/>
      <c r="G20" s="1"/>
      <c r="H20" s="1"/>
      <c r="I20" s="1"/>
    </row>
    <row r="21" spans="1:9" ht="59" x14ac:dyDescent="0.8">
      <c r="A21" s="53"/>
      <c r="B21" s="187" t="s">
        <v>107</v>
      </c>
      <c r="C21" s="1"/>
      <c r="D21" s="1"/>
      <c r="E21" s="1"/>
      <c r="F21" s="1"/>
      <c r="G21" s="1"/>
      <c r="H21" s="1"/>
      <c r="I21" s="1"/>
    </row>
    <row r="22" spans="1:9" ht="44.25" x14ac:dyDescent="0.8">
      <c r="A22" s="53"/>
      <c r="B22" s="188" t="s">
        <v>102</v>
      </c>
      <c r="C22" s="1"/>
      <c r="D22" s="1"/>
      <c r="E22" s="1"/>
      <c r="F22" s="1"/>
      <c r="G22" s="1"/>
      <c r="H22" s="1"/>
      <c r="I22" s="1"/>
    </row>
    <row r="23" spans="1:9" ht="29.5" x14ac:dyDescent="0.8">
      <c r="A23" s="53"/>
      <c r="B23" s="187" t="s">
        <v>80</v>
      </c>
      <c r="C23" s="1"/>
      <c r="D23" s="1"/>
      <c r="E23" s="1"/>
      <c r="F23" s="1"/>
      <c r="G23" s="1"/>
      <c r="H23" s="1"/>
      <c r="I23" s="1"/>
    </row>
    <row r="24" spans="1:9" ht="29.75" x14ac:dyDescent="0.8">
      <c r="A24" s="118" t="s">
        <v>3</v>
      </c>
      <c r="B24" s="92" t="s">
        <v>112</v>
      </c>
      <c r="C24" s="1"/>
      <c r="D24" s="1"/>
      <c r="E24" s="1"/>
      <c r="F24" s="1"/>
      <c r="G24" s="1"/>
      <c r="H24" s="1"/>
      <c r="I24" s="1"/>
    </row>
    <row r="25" spans="1:9" ht="16" x14ac:dyDescent="0.8">
      <c r="A25" s="55" t="s">
        <v>4</v>
      </c>
      <c r="B25" s="91" t="s">
        <v>39</v>
      </c>
      <c r="C25" s="1"/>
      <c r="D25" s="1"/>
      <c r="E25" s="1"/>
      <c r="F25" s="1"/>
      <c r="G25" s="1"/>
      <c r="H25" s="1"/>
      <c r="I25" s="1"/>
    </row>
    <row r="26" spans="1:9" ht="16" x14ac:dyDescent="0.8">
      <c r="A26" s="54" t="s">
        <v>5</v>
      </c>
      <c r="B26" s="92" t="s">
        <v>40</v>
      </c>
      <c r="C26" s="1"/>
      <c r="D26" s="1"/>
      <c r="E26" s="1"/>
      <c r="F26" s="1"/>
      <c r="G26" s="1"/>
      <c r="H26" s="1"/>
      <c r="I26" s="1"/>
    </row>
    <row r="27" spans="1:9" ht="16" x14ac:dyDescent="0.8">
      <c r="A27" s="117" t="s">
        <v>42</v>
      </c>
      <c r="B27" s="91" t="s">
        <v>98</v>
      </c>
      <c r="C27" s="1"/>
      <c r="D27" s="1"/>
      <c r="E27" s="1"/>
      <c r="F27" s="1"/>
      <c r="G27" s="1"/>
      <c r="H27" s="1"/>
      <c r="I27" s="1"/>
    </row>
    <row r="28" spans="1:9" ht="16.149999999999999" customHeight="1" x14ac:dyDescent="0.8">
      <c r="A28" s="50" t="s">
        <v>7</v>
      </c>
      <c r="B28" s="92" t="s">
        <v>93</v>
      </c>
      <c r="C28" s="1"/>
      <c r="D28" s="1"/>
      <c r="E28" s="1"/>
      <c r="F28" s="1"/>
      <c r="G28" s="1"/>
      <c r="H28" s="1"/>
      <c r="I28" s="1"/>
    </row>
    <row r="29" spans="1:9" ht="44.5" x14ac:dyDescent="0.8">
      <c r="A29" s="93" t="s">
        <v>8</v>
      </c>
      <c r="B29" s="110" t="s">
        <v>103</v>
      </c>
      <c r="C29" s="1"/>
      <c r="D29" s="1"/>
      <c r="E29" s="1"/>
      <c r="F29" s="1"/>
      <c r="G29" s="1"/>
      <c r="H29" s="1"/>
      <c r="I29" s="1"/>
    </row>
    <row r="30" spans="1:9" ht="16" x14ac:dyDescent="0.8">
      <c r="A30" s="50" t="s">
        <v>95</v>
      </c>
      <c r="B30" s="92" t="s">
        <v>96</v>
      </c>
      <c r="C30" s="1"/>
      <c r="D30" s="1"/>
      <c r="E30" s="1"/>
      <c r="F30" s="1"/>
      <c r="G30" s="1"/>
      <c r="H30" s="1"/>
      <c r="I30" s="1"/>
    </row>
    <row r="31" spans="1:9" ht="16" x14ac:dyDescent="0.8">
      <c r="A31" s="93" t="s">
        <v>97</v>
      </c>
      <c r="B31" s="91" t="s">
        <v>43</v>
      </c>
      <c r="C31" s="1"/>
      <c r="D31" s="1"/>
      <c r="E31" s="1"/>
      <c r="F31" s="1"/>
      <c r="G31" s="1"/>
      <c r="H31" s="1"/>
      <c r="I31" s="1"/>
    </row>
    <row r="32" spans="1:9" ht="32" x14ac:dyDescent="0.8">
      <c r="A32" s="119" t="s">
        <v>92</v>
      </c>
      <c r="B32" s="92" t="s">
        <v>44</v>
      </c>
      <c r="C32" s="1"/>
      <c r="D32" s="1"/>
      <c r="E32" s="1"/>
      <c r="F32" s="1"/>
      <c r="G32" s="1"/>
      <c r="H32" s="1"/>
      <c r="I32" s="1"/>
    </row>
    <row r="33" spans="1:9" ht="32" x14ac:dyDescent="0.8">
      <c r="A33" s="94" t="s">
        <v>20</v>
      </c>
      <c r="B33" s="91" t="s">
        <v>91</v>
      </c>
      <c r="C33" s="1"/>
      <c r="D33" s="1"/>
      <c r="E33" s="1"/>
      <c r="F33" s="1"/>
      <c r="G33" s="1"/>
      <c r="H33" s="1"/>
      <c r="I33" s="1"/>
    </row>
    <row r="34" spans="1:9" ht="30.75" customHeight="1" x14ac:dyDescent="0.8">
      <c r="A34" s="50"/>
      <c r="B34" s="56" t="s">
        <v>41</v>
      </c>
      <c r="C34" s="1"/>
      <c r="D34" s="1"/>
      <c r="E34" s="1"/>
      <c r="F34" s="1"/>
      <c r="G34" s="1"/>
      <c r="H34" s="1"/>
      <c r="I34" s="1"/>
    </row>
    <row r="35" spans="1:9" ht="16" x14ac:dyDescent="0.8">
      <c r="A35" s="50"/>
      <c r="B35" s="189"/>
      <c r="C35" s="1"/>
      <c r="D35" s="1"/>
      <c r="E35" s="1"/>
      <c r="F35" s="1"/>
      <c r="G35" s="1"/>
      <c r="H35" s="1"/>
      <c r="I35" s="1"/>
    </row>
    <row r="36" spans="1:9" ht="16" x14ac:dyDescent="0.8">
      <c r="A36" s="51"/>
      <c r="B36" s="189"/>
      <c r="C36" s="1"/>
      <c r="D36" s="1"/>
      <c r="E36" s="1"/>
      <c r="F36" s="1"/>
      <c r="G36" s="1"/>
      <c r="H36" s="1"/>
      <c r="I36" s="1"/>
    </row>
    <row r="37" spans="1:9" ht="16" x14ac:dyDescent="0.8">
      <c r="A37" s="50"/>
      <c r="B37" s="189"/>
      <c r="C37" s="1"/>
      <c r="D37" s="1"/>
      <c r="E37" s="1"/>
      <c r="F37" s="1"/>
      <c r="G37" s="1"/>
      <c r="H37" s="1"/>
      <c r="I37" s="1"/>
    </row>
    <row r="38" spans="1:9" ht="16" x14ac:dyDescent="0.8">
      <c r="A38" s="51"/>
      <c r="B38" s="189"/>
      <c r="C38" s="1"/>
      <c r="D38" s="1"/>
      <c r="E38" s="1"/>
      <c r="F38" s="1"/>
      <c r="G38" s="1"/>
      <c r="H38" s="1"/>
      <c r="I38" s="1"/>
    </row>
    <row r="39" spans="1:9" ht="16" x14ac:dyDescent="0.8">
      <c r="A39" s="51"/>
      <c r="B39" s="189"/>
      <c r="C39" s="1"/>
      <c r="D39" s="1"/>
      <c r="E39" s="1"/>
      <c r="F39" s="1"/>
      <c r="G39" s="1"/>
      <c r="H39" s="1"/>
      <c r="I39" s="1"/>
    </row>
    <row r="40" spans="1:9" ht="16" x14ac:dyDescent="0.8">
      <c r="A40" s="51"/>
      <c r="B40" s="189"/>
      <c r="C40" s="1"/>
      <c r="D40" s="1"/>
      <c r="E40" s="1"/>
      <c r="F40" s="1"/>
      <c r="G40" s="1"/>
      <c r="H40" s="1"/>
      <c r="I40" s="1"/>
    </row>
    <row r="41" spans="1:9" ht="16" x14ac:dyDescent="0.8">
      <c r="A41" s="50"/>
      <c r="B41" s="189"/>
      <c r="C41" s="1"/>
      <c r="D41" s="1"/>
      <c r="E41" s="1"/>
      <c r="F41" s="1"/>
      <c r="G41" s="1"/>
      <c r="H41" s="1"/>
      <c r="I41" s="1"/>
    </row>
    <row r="42" spans="1:9" ht="16" x14ac:dyDescent="0.8">
      <c r="A42" s="51"/>
      <c r="B42" s="189"/>
      <c r="C42" s="1"/>
      <c r="D42" s="1"/>
      <c r="E42" s="1"/>
      <c r="F42" s="1"/>
      <c r="G42" s="1"/>
      <c r="H42" s="1"/>
      <c r="I42" s="1"/>
    </row>
    <row r="47" spans="1:9" x14ac:dyDescent="0.75">
      <c r="B47" s="129"/>
    </row>
  </sheetData>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Introduction</vt:lpstr>
      <vt:lpstr>44t ARTIC</vt:lpstr>
      <vt:lpstr>TRAILER </vt:lpstr>
      <vt:lpstr>18t RIGID</vt:lpstr>
      <vt:lpstr>Another vehicle</vt:lpstr>
      <vt:lpstr>Notes on costs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Gwynne Richards</dc:creator>
  <cp:lastModifiedBy>Gwynne Richards</cp:lastModifiedBy>
  <cp:lastPrinted>2017-01-30T14:31:43Z</cp:lastPrinted>
  <dcterms:created xsi:type="dcterms:W3CDTF">2016-02-26T11:51:10Z</dcterms:created>
  <dcterms:modified xsi:type="dcterms:W3CDTF">2022-12-22T16:46:19Z</dcterms:modified>
</cp:coreProperties>
</file>